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"/>
    </mc:Choice>
  </mc:AlternateContent>
  <xr:revisionPtr revIDLastSave="0" documentId="13_ncr:1_{D4C643D7-9961-4171-869A-663D5DD910AB}" xr6:coauthVersionLast="47" xr6:coauthVersionMax="47" xr10:uidLastSave="{00000000-0000-0000-0000-000000000000}"/>
  <bookViews>
    <workbookView xWindow="-108" yWindow="-108" windowWidth="23256" windowHeight="12576" xr2:uid="{D26545BB-D632-41D9-BF8D-2C6C7BC7DC1A}"/>
  </bookViews>
  <sheets>
    <sheet name="Segundo Semestre 2022" sheetId="1" r:id="rId1"/>
  </sheets>
  <definedNames>
    <definedName name="_xlnm.Print_Area" localSheetId="0">'Segundo Semestre 2022'!$B$2:$K$60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I33" i="1"/>
  <c r="I32" i="1"/>
  <c r="I31" i="1"/>
  <c r="I30" i="1"/>
  <c r="H34" i="1"/>
  <c r="H33" i="1"/>
  <c r="H32" i="1"/>
  <c r="H31" i="1"/>
  <c r="H30" i="1"/>
  <c r="D34" i="1" l="1"/>
  <c r="J31" i="1"/>
  <c r="G33" i="1"/>
  <c r="G32" i="1"/>
  <c r="F32" i="1"/>
  <c r="F31" i="1"/>
  <c r="G31" i="1"/>
  <c r="G30" i="1"/>
  <c r="F30" i="1"/>
  <c r="F33" i="1" l="1"/>
  <c r="G34" i="1" l="1"/>
  <c r="I34" i="1"/>
  <c r="E34" i="1"/>
  <c r="K33" i="1"/>
  <c r="J33" i="1"/>
  <c r="F34" i="1"/>
  <c r="K32" i="1"/>
  <c r="J32" i="1"/>
  <c r="K31" i="1"/>
  <c r="K30" i="1"/>
  <c r="J30" i="1"/>
  <c r="J26" i="1"/>
  <c r="J34" i="1" l="1"/>
  <c r="K34" i="1"/>
</calcChain>
</file>

<file path=xl/sharedStrings.xml><?xml version="1.0" encoding="utf-8"?>
<sst xmlns="http://schemas.openxmlformats.org/spreadsheetml/2006/main" count="101" uniqueCount="81">
  <si>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</si>
  <si>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</si>
  <si>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</si>
  <si>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</si>
  <si>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</si>
  <si>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</si>
  <si>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</si>
  <si>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 xml:space="preserve">0206-MINISTERIO DE EDUCACION </t>
  </si>
  <si>
    <t>Subcapítulo</t>
  </si>
  <si>
    <t>01-MINISTERIO DE EDUCACION</t>
  </si>
  <si>
    <t>Unidad Ejecutora</t>
  </si>
  <si>
    <t>ADMINISTRADORA DE RIESGOS DE SALUD SEGURO MEDICO PARA MAESTROS</t>
  </si>
  <si>
    <t>Misión</t>
  </si>
  <si>
    <t>Garantizar servicios integrales de salud que mejoren sustancialmente la vida de los maestros, los colaboradores del sistema educativo y sus dependientes en un contexto de confianza, cercanía humana y calidad</t>
  </si>
  <si>
    <t>Visión</t>
  </si>
  <si>
    <t>Ser la ARS preferida del sector educativo dominicano</t>
  </si>
  <si>
    <t>II. Contribución a la Estrategia Nacional de Desarrollo</t>
  </si>
  <si>
    <t>Eje estratégico: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</si>
  <si>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</si>
  <si>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Objetivo Estratégico:</t>
  </si>
  <si>
    <t xml:space="preserve">2.2 Salud y seguridad social integral </t>
  </si>
  <si>
    <t>Objetivo(s) específico(s):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</si>
  <si>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</si>
  <si>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>III. Información del Programa</t>
  </si>
  <si>
    <t>Nombre:</t>
  </si>
  <si>
    <t>N/A</t>
  </si>
  <si>
    <t>Población de escasas recursos.</t>
  </si>
  <si>
    <r>
      <t>Beneficiarios:</t>
    </r>
    <r>
      <rPr>
        <sz val="11"/>
        <color rgb="FF000000"/>
        <rFont val="Segoe UI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</si>
  <si>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</si>
  <si>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</si>
  <si>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</si>
  <si>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</si>
  <si>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</si>
  <si>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</si>
  <si>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</si>
  <si>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</si>
  <si>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</si>
  <si>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</si>
  <si>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</si>
  <si>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</si>
  <si>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</si>
  <si>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</si>
  <si>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</si>
  <si>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</si>
  <si>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</si>
  <si>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</si>
  <si>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</si>
  <si>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</si>
  <si>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</si>
  <si>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</si>
  <si>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</si>
  <si>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</si>
  <si>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>Total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</si>
  <si>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</si>
  <si>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</si>
  <si>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</si>
  <si>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</si>
  <si>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</si>
  <si>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</si>
  <si>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Causas y justificación del desvío:</t>
  </si>
  <si>
    <t>Garantía de prestación de servicios de los procedimientos que no se encuentran en  el Plan Voluntario</t>
  </si>
  <si>
    <t>Garantía de prestación de servicios de los procedimientos que no se encuentran en el PDSS Contributivo ni el Plan Voluntario</t>
  </si>
  <si>
    <t>Garantía de prestación de servicios a pensionados y jubilados que no pertenecen a otras aseguradoras.</t>
  </si>
  <si>
    <t>La ejecución física y financiera del plan para pensionados de hacienda se mantiene para este trimestre a las jornadas de afiliación</t>
  </si>
  <si>
    <t>VI. Oportunidades de Mejora</t>
  </si>
  <si>
    <t xml:space="preserve">VI. I - De acuerdo a los eventos presentados durante la ejecución del producto, ¿qué aspecto puede mejorarse? </t>
  </si>
  <si>
    <t xml:space="preserve">Ver diferencias en los avances fisicos y financieros en referencia al Plan Complementario 																			</t>
  </si>
  <si>
    <t>Ing. Jamilet Lopez Pichardo</t>
  </si>
  <si>
    <t xml:space="preserve">Encargada de Planificación y Desarrollo </t>
  </si>
  <si>
    <t xml:space="preserve">Ejecución Semestral </t>
  </si>
  <si>
    <t>Programación Semestral</t>
  </si>
  <si>
    <t xml:space="preserve">Avance Semestral </t>
  </si>
  <si>
    <t xml:space="preserve">Plan Voluntario </t>
  </si>
  <si>
    <t xml:space="preserve">Plan Complementario SEMMA Plus </t>
  </si>
  <si>
    <t>Informe de Evaluación Primer Semestre 2023 / Metas Físicas-Financieras</t>
  </si>
  <si>
    <t xml:space="preserve">Nota: Esta institución no realiza ejecución en línea en SIGEF. Las informaciones presentadas en el “cuadro de desempeño financiero” por programa son de autoría y responsabilidad de la institución. 
Observacion : El Plan Complementario es una adiccion de los dependiente directos del PDSS, por esta razon no son parte del total de afiliados  </t>
  </si>
  <si>
    <t xml:space="preserve">Para el segundo semestre la afiliación al PDSS contributivo registra una meta fisica de 76,672 con una ejecucion de 297,938 para un 388.59%. La meta financiera fue de 1,576,141,797.37 con una ejecucion de 2,203,309,947.88 para un 139.79% cumpliendo con lo proyectado. </t>
  </si>
  <si>
    <t>De acuerdo con las proyecciones realizadas por ARS SEMMA, esta cartera se ha mantenido dentro de las programaciones realizadas para el año 2023</t>
  </si>
  <si>
    <t xml:space="preserve">Para el segundo semestre la afiliación al Plan Voluntario registra una meta fisica de 18,823 con una ejecucion de 78,354.33 para un 416.26%. La meta financiera fue de 459,638,419.32 con una ejecucion de 660,610,960.60 para un 143.72% cumpliendo con lo proyectado. </t>
  </si>
  <si>
    <t xml:space="preserve">Para el segundo semestre la afiliación al Plan Complementario registra una meta fisica de 66,564 con una ejecucion de 247,470 para un 371.78%. La meta financiera fue de 301,659,176.70 con una ejecucion de 431,654,478.16 para un 143.09% no cumpliendo con lo proyectado. </t>
  </si>
  <si>
    <t xml:space="preserve">Para el segundo semestre la afiliación al Plan para Pensionados de Hacienda registra una meta fisica de 2,212 con una ejecucion de 8,624.67para un 389.90%. La meta financiera fue de 63,108,625.44 con una ejecucion de 93,616,833.76 para un 148.34% cumpliendo con lo proyectado.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</si>
</sst>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8" fillId="0" borderId="1" xfId="0" applyFont="1" applyBorder="1" applyAlignment="1" applyProtection="1">
      <alignment vertical="top" wrapText="1"/>
      <protection locked="0"/>
    </xf>
    <xf numFmtId="165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4" fontId="3" fillId="0" borderId="1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167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2" fillId="8" borderId="6" xfId="0" applyFont="1" applyFill="1" applyBorder="1" applyAlignment="1">
      <alignment horizontal="center" vertical="center" wrapText="1" readingOrder="1"/>
    </xf>
    <xf numFmtId="0" fontId="2" fillId="8" borderId="11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7" fillId="0" borderId="12" xfId="0" applyFont="1" applyBorder="1" applyAlignment="1" applyProtection="1">
      <alignment horizontal="right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165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0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67" fontId="8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9" borderId="7" xfId="0" applyFont="1" applyFill="1" applyBorder="1" applyAlignment="1" applyProtection="1">
      <alignment horizontal="left" wrapText="1"/>
      <protection locked="0"/>
    </xf>
    <xf numFmtId="0" fontId="2" fillId="9" borderId="8" xfId="0" applyFont="1" applyFill="1" applyBorder="1" applyAlignment="1" applyProtection="1">
      <alignment horizontal="left" wrapText="1"/>
      <protection locked="0"/>
    </xf>
    <xf numFmtId="0" fontId="2" fillId="9" borderId="9" xfId="0" applyFont="1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left" vertical="center"/>
    </xf>
    <xf numFmtId="0" fontId="2" fillId="9" borderId="7" xfId="0" applyFont="1" applyFill="1" applyBorder="1" applyAlignment="1" applyProtection="1">
      <alignment horizontal="left" vertical="top" wrapText="1"/>
      <protection locked="0"/>
    </xf>
    <xf numFmtId="0" fontId="2" fillId="9" borderId="8" xfId="0" applyFont="1" applyFill="1" applyBorder="1" applyAlignment="1" applyProtection="1">
      <alignment horizontal="left" vertical="top" wrapText="1"/>
      <protection locked="0"/>
    </xf>
    <xf numFmtId="0" fontId="2" fillId="9" borderId="9" xfId="0" applyFont="1" applyFill="1" applyBorder="1" applyAlignment="1" applyProtection="1">
      <alignment horizontal="left" vertical="top" wrapText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</xf>
    <xf numFmtId="0" fontId="6" fillId="6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 readingOrder="1"/>
    </xf>
    <xf numFmtId="0" fontId="8" fillId="7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7" borderId="1" xfId="0" applyFont="1" applyFill="1" applyBorder="1" applyAlignment="1">
      <alignment horizontal="center" vertical="center" wrapText="1" readingOrder="1"/>
    </xf>
    <xf numFmtId="39" fontId="8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1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C25F1697-D313-4262-844A-445453187B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19051</xdr:rowOff>
    </xdr:from>
    <xdr:ext cx="2190750" cy="561974"/>
    <xdr:pic>
      <xdr:nvPicPr>
        <xdr:cNvPr id="2" name="Imagen 1">
          <a:extLst>
            <a:ext uri="{FF2B5EF4-FFF2-40B4-BE49-F238E27FC236}">
              <a16:creationId xmlns:a16="http://schemas.microsoft.com/office/drawing/2014/main" id="{B0AD448E-6E91-401F-A3EC-EDE79314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28601"/>
          <a:ext cx="2190750" cy="5619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F8FD6B-312C-4584-B7C3-79C23D4649EE}" name="Tabla1" displayName="Tabla1" ref="B29:K34" totalsRowCount="1" headerRowDxfId="23" headerRowBorderDxfId="22" tableBorderDxfId="21" totalsRowBorderDxfId="20">
  <tableColumns count="10">
    <tableColumn id="1" xr3:uid="{04667A1D-51FF-42B0-B654-02ECD763F531}" name="Producto" totalsRowLabel="Total" dataDxfId="19" totalsRowDxfId="9"/>
    <tableColumn id="2" xr3:uid="{C42566D9-0E67-456C-A437-79B979E70124}" name="Indicador" dataDxfId="18" totalsRowDxfId="8"/>
    <tableColumn id="3" xr3:uid="{F74C2E48-A59D-4F4B-9F39-66BFC5516F17}" name="Física_x000a_(A)" totalsRowFunction="custom" dataDxfId="17" totalsRowDxfId="7">
      <totalsRowFormula>+D30+D31+D33</totalsRowFormula>
    </tableColumn>
    <tableColumn id="4" xr3:uid="{64ACDC4E-03BB-4560-AD3F-07C5964F6E31}" name="Financiera_x000a_(B)" totalsRowFunction="custom" dataDxfId="16" totalsRowDxfId="6">
      <totalsRowFormula>SUM(E30:E33)</totalsRowFormula>
    </tableColumn>
    <tableColumn id="9" xr3:uid="{9F2AF638-E241-4D6B-93A5-93CB6EB10CD9}" name="Física_x000a_(C)" totalsRowFunction="custom" dataDxfId="15" totalsRowDxfId="5">
      <calculatedColumnFormula>Tabla1[[#This Row],[Física
(A)]]/2</calculatedColumnFormula>
      <totalsRowFormula>SUM(F30:F33)</totalsRowFormula>
    </tableColumn>
    <tableColumn id="10" xr3:uid="{A7FDFAD6-58CC-413A-AA56-3F476E4ACFC5}" name="Financiera_x000a_(D)" totalsRowFunction="custom" dataDxfId="14" totalsRowDxfId="4">
      <calculatedColumnFormula>+Tabla1[[#This Row],[Financiera
(B)]]/2</calculatedColumnFormula>
      <totalsRowFormula>SUM(G30:G33)</totalsRowFormula>
    </tableColumn>
    <tableColumn id="5" xr3:uid="{58FA12F7-C953-496B-BC53-09E742296954}" name="Física _x000a_(E)" totalsRowFunction="custom" dataDxfId="13" totalsRowDxfId="3">
      <totalsRowFormula>+H30+H31+H33</totalsRowFormula>
    </tableColumn>
    <tableColumn id="6" xr3:uid="{E1A21DBA-F9AE-4F5A-82E0-2AC6166011DD}" name="Financiera _x000a_ (F)" totalsRowFunction="custom" dataDxfId="12" totalsRowDxfId="2">
      <totalsRowFormula>SUM(I30:I33)</totalsRowFormula>
    </tableColumn>
    <tableColumn id="7" xr3:uid="{B56B4FED-6396-4764-8029-44A4E4308B10}" name="Física _x000a_(%)_x000a_ G=E/C" totalsRowFunction="custom" dataDxfId="11" totalsRowDxfId="1" dataCellStyle="Porcentaje">
      <calculatedColumnFormula>+Tabla1[[#This Row],[Física 
(E)]]/Tabla1[[#This Row],[Física
(C)]]</calculatedColumnFormula>
      <totalsRowFormula>SUM(J30:J33)/4</totalsRowFormula>
    </tableColumn>
    <tableColumn id="8" xr3:uid="{A452C1F4-11D2-48EB-90C4-8233E6A7092A}" name="Financiero _x000a_(%) _x000a_H=F/D" totalsRowFunction="custom" dataDxfId="10" totalsRowDxfId="0">
      <calculatedColumnFormula>+Tabla1[[#This Row],[Financiera 
 (F)]]/Tabla1[[#This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2469-67B9-432F-8904-0DC274BE9E6F}">
  <sheetPr>
    <pageSetUpPr fitToPage="1"/>
  </sheetPr>
  <dimension ref="B2:AV60"/>
  <sheetViews>
    <sheetView showGridLines="0" tabSelected="1" view="pageBreakPreview" topLeftCell="A40" zoomScaleNormal="100" zoomScaleSheetLayoutView="100" workbookViewId="0">
      <selection activeCell="C11" sqref="C11:K11"/>
    </sheetView>
  </sheetViews>
  <sheetFormatPr baseColWidth="10" defaultColWidth="11.44140625" defaultRowHeight="16.8" x14ac:dyDescent="0.4"/>
  <cols>
    <col min="1" max="1" width="11.44140625" style="1"/>
    <col min="2" max="2" width="34" style="17" customWidth="1"/>
    <col min="3" max="3" width="15.6640625" style="17" customWidth="1"/>
    <col min="4" max="4" width="12.109375" style="17" customWidth="1"/>
    <col min="5" max="5" width="21" style="17" customWidth="1"/>
    <col min="6" max="6" width="14.5546875" style="17" customWidth="1"/>
    <col min="7" max="7" width="17.33203125" style="17" customWidth="1"/>
    <col min="8" max="8" width="17" style="17" customWidth="1"/>
    <col min="9" max="9" width="17.109375" style="17" customWidth="1"/>
    <col min="10" max="10" width="15.109375" style="17" bestFit="1" customWidth="1"/>
    <col min="11" max="11" width="14.6640625" style="17" customWidth="1"/>
    <col min="12" max="12" width="36.88671875" style="1" customWidth="1"/>
    <col min="13" max="16384" width="11.44140625" style="1"/>
  </cols>
  <sheetData>
    <row r="2" spans="2:30" x14ac:dyDescent="0.4">
      <c r="B2" s="84"/>
      <c r="C2" s="85" t="s">
        <v>74</v>
      </c>
      <c r="D2" s="85"/>
      <c r="E2" s="85"/>
      <c r="F2" s="85"/>
      <c r="G2" s="85"/>
      <c r="H2" s="85"/>
      <c r="I2" s="85"/>
      <c r="J2" s="85"/>
      <c r="K2" s="85"/>
    </row>
    <row r="3" spans="2:30" x14ac:dyDescent="0.4">
      <c r="B3" s="84"/>
      <c r="C3" s="86" t="s">
        <v>0</v>
      </c>
      <c r="D3" s="86"/>
      <c r="E3" s="86" t="s">
        <v>1</v>
      </c>
      <c r="F3" s="86"/>
      <c r="G3" s="86"/>
      <c r="H3" s="86"/>
      <c r="I3" s="86"/>
      <c r="J3" s="2" t="s">
        <v>2</v>
      </c>
      <c r="K3" s="2" t="s">
        <v>3</v>
      </c>
    </row>
    <row r="4" spans="2:30" x14ac:dyDescent="0.4">
      <c r="B4" s="84"/>
      <c r="C4" s="87"/>
      <c r="D4" s="87"/>
      <c r="E4" s="87"/>
      <c r="F4" s="87"/>
      <c r="G4" s="87"/>
      <c r="H4" s="87"/>
      <c r="I4" s="87"/>
      <c r="J4" s="4"/>
      <c r="K4" s="3"/>
    </row>
    <row r="5" spans="2:30" x14ac:dyDescent="0.4">
      <c r="B5" s="75"/>
      <c r="C5" s="76"/>
      <c r="D5" s="76"/>
      <c r="E5" s="76"/>
      <c r="F5" s="76"/>
      <c r="G5" s="76"/>
      <c r="H5" s="76"/>
      <c r="I5" s="76"/>
      <c r="J5" s="76"/>
      <c r="K5" s="77"/>
    </row>
    <row r="6" spans="2:30" ht="3" customHeight="1" x14ac:dyDescent="0.4">
      <c r="B6" s="78"/>
      <c r="C6" s="79"/>
      <c r="D6" s="79"/>
      <c r="E6" s="79"/>
      <c r="F6" s="79"/>
      <c r="G6" s="79"/>
      <c r="H6" s="79"/>
      <c r="I6" s="79"/>
      <c r="J6" s="79"/>
      <c r="K6" s="80"/>
    </row>
    <row r="7" spans="2:30" x14ac:dyDescent="0.4">
      <c r="B7" s="66" t="s">
        <v>4</v>
      </c>
      <c r="C7" s="67"/>
      <c r="D7" s="67"/>
      <c r="E7" s="67"/>
      <c r="F7" s="67"/>
      <c r="G7" s="67"/>
      <c r="H7" s="67"/>
      <c r="I7" s="67"/>
      <c r="J7" s="67"/>
      <c r="K7" s="68"/>
    </row>
    <row r="8" spans="2:30" x14ac:dyDescent="0.4">
      <c r="B8" s="81" t="s">
        <v>5</v>
      </c>
      <c r="C8" s="82"/>
      <c r="D8" s="82"/>
      <c r="E8" s="82"/>
      <c r="F8" s="82"/>
      <c r="G8" s="82"/>
      <c r="H8" s="82"/>
      <c r="I8" s="82"/>
      <c r="J8" s="82"/>
      <c r="K8" s="83"/>
    </row>
    <row r="9" spans="2:30" ht="14.4" customHeight="1" x14ac:dyDescent="0.4">
      <c r="B9" s="5" t="s">
        <v>6</v>
      </c>
      <c r="C9" s="58" t="s">
        <v>7</v>
      </c>
      <c r="D9" s="58"/>
      <c r="E9" s="58"/>
      <c r="F9" s="58"/>
      <c r="G9" s="58"/>
      <c r="H9" s="58"/>
      <c r="I9" s="58"/>
      <c r="J9" s="58"/>
      <c r="K9" s="58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</row>
    <row r="10" spans="2:30" ht="15" customHeight="1" x14ac:dyDescent="0.4">
      <c r="B10" s="6" t="s">
        <v>8</v>
      </c>
      <c r="C10" s="58" t="s">
        <v>9</v>
      </c>
      <c r="D10" s="58"/>
      <c r="E10" s="58"/>
      <c r="F10" s="58"/>
      <c r="G10" s="58"/>
      <c r="H10" s="58"/>
      <c r="I10" s="58"/>
      <c r="J10" s="58"/>
      <c r="K10" s="58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</row>
    <row r="11" spans="2:30" ht="14.4" customHeight="1" x14ac:dyDescent="0.4">
      <c r="B11" s="6" t="s">
        <v>10</v>
      </c>
      <c r="C11" s="58" t="s">
        <v>11</v>
      </c>
      <c r="D11" s="58"/>
      <c r="E11" s="58"/>
      <c r="F11" s="58"/>
      <c r="G11" s="58"/>
      <c r="H11" s="58"/>
      <c r="I11" s="58"/>
      <c r="J11" s="58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</row>
    <row r="12" spans="2:30" ht="32.25" customHeight="1" x14ac:dyDescent="0.4">
      <c r="B12" s="5" t="s">
        <v>12</v>
      </c>
      <c r="C12" s="60" t="s">
        <v>13</v>
      </c>
      <c r="D12" s="61"/>
      <c r="E12" s="61"/>
      <c r="F12" s="61"/>
      <c r="G12" s="61"/>
      <c r="H12" s="61"/>
      <c r="I12" s="61"/>
      <c r="J12" s="61"/>
      <c r="K12" s="62"/>
    </row>
    <row r="13" spans="2:30" x14ac:dyDescent="0.4">
      <c r="B13" s="5" t="s">
        <v>14</v>
      </c>
      <c r="C13" s="63" t="s">
        <v>15</v>
      </c>
      <c r="D13" s="64"/>
      <c r="E13" s="64"/>
      <c r="F13" s="64"/>
      <c r="G13" s="64"/>
      <c r="H13" s="64"/>
      <c r="I13" s="64"/>
      <c r="J13" s="64"/>
      <c r="K13" s="65"/>
    </row>
    <row r="14" spans="2:30" x14ac:dyDescent="0.4">
      <c r="B14" s="66" t="s">
        <v>16</v>
      </c>
      <c r="C14" s="67"/>
      <c r="D14" s="67"/>
      <c r="E14" s="67"/>
      <c r="F14" s="67"/>
      <c r="G14" s="67"/>
      <c r="H14" s="67"/>
      <c r="I14" s="67"/>
      <c r="J14" s="67"/>
      <c r="K14" s="68"/>
    </row>
    <row r="15" spans="2:30" ht="31.5" customHeight="1" x14ac:dyDescent="0.4">
      <c r="B15" s="5" t="s">
        <v>17</v>
      </c>
      <c r="C15" s="69" t="s">
        <v>18</v>
      </c>
      <c r="D15" s="70"/>
      <c r="E15" s="70"/>
      <c r="F15" s="70"/>
      <c r="G15" s="70"/>
      <c r="H15" s="70"/>
      <c r="I15" s="70"/>
      <c r="J15" s="70"/>
      <c r="K15" s="71"/>
    </row>
    <row r="16" spans="2:30" ht="17.25" customHeight="1" x14ac:dyDescent="0.4">
      <c r="B16" s="5" t="s">
        <v>19</v>
      </c>
      <c r="C16" s="72" t="s">
        <v>20</v>
      </c>
      <c r="D16" s="70"/>
      <c r="E16" s="70"/>
      <c r="F16" s="70"/>
      <c r="G16" s="70"/>
      <c r="H16" s="70"/>
      <c r="I16" s="70"/>
      <c r="J16" s="70"/>
      <c r="K16" s="71"/>
    </row>
    <row r="17" spans="2:11" ht="34.5" customHeight="1" x14ac:dyDescent="0.4">
      <c r="B17" s="5" t="s">
        <v>21</v>
      </c>
      <c r="C17" s="69" t="s">
        <v>22</v>
      </c>
      <c r="D17" s="73"/>
      <c r="E17" s="73"/>
      <c r="F17" s="73"/>
      <c r="G17" s="73"/>
      <c r="H17" s="73"/>
      <c r="I17" s="73"/>
      <c r="J17" s="73"/>
      <c r="K17" s="74"/>
    </row>
    <row r="18" spans="2:11" x14ac:dyDescent="0.4">
      <c r="B18" s="66" t="s">
        <v>23</v>
      </c>
      <c r="C18" s="67"/>
      <c r="D18" s="67"/>
      <c r="E18" s="67"/>
      <c r="F18" s="67"/>
      <c r="G18" s="67"/>
      <c r="H18" s="67"/>
      <c r="I18" s="67"/>
      <c r="J18" s="67"/>
      <c r="K18" s="68"/>
    </row>
    <row r="19" spans="2:11" x14ac:dyDescent="0.4">
      <c r="B19" s="7" t="s">
        <v>24</v>
      </c>
      <c r="C19" s="55" t="s">
        <v>25</v>
      </c>
      <c r="D19" s="55"/>
      <c r="E19" s="55"/>
      <c r="F19" s="55"/>
      <c r="G19" s="55"/>
      <c r="H19" s="55"/>
      <c r="I19" s="55"/>
      <c r="J19" s="55"/>
      <c r="K19" s="55"/>
    </row>
    <row r="20" spans="2:11" x14ac:dyDescent="0.4">
      <c r="B20" s="8" t="s">
        <v>26</v>
      </c>
      <c r="C20" s="55" t="s">
        <v>25</v>
      </c>
      <c r="D20" s="55"/>
      <c r="E20" s="55"/>
      <c r="F20" s="55"/>
      <c r="G20" s="55"/>
      <c r="H20" s="55"/>
      <c r="I20" s="55"/>
      <c r="J20" s="55"/>
      <c r="K20" s="55"/>
    </row>
    <row r="21" spans="2:11" x14ac:dyDescent="0.4">
      <c r="B21" s="8" t="s">
        <v>27</v>
      </c>
      <c r="C21" s="55" t="s">
        <v>25</v>
      </c>
      <c r="D21" s="55"/>
      <c r="E21" s="55"/>
      <c r="F21" s="55"/>
      <c r="G21" s="55"/>
      <c r="H21" s="55"/>
      <c r="I21" s="55"/>
      <c r="J21" s="55"/>
      <c r="K21" s="55"/>
    </row>
    <row r="22" spans="2:11" x14ac:dyDescent="0.4">
      <c r="B22" s="8" t="s">
        <v>28</v>
      </c>
      <c r="C22" s="55" t="s">
        <v>25</v>
      </c>
      <c r="D22" s="55"/>
      <c r="E22" s="55"/>
      <c r="F22" s="55"/>
      <c r="G22" s="55"/>
      <c r="H22" s="55"/>
      <c r="I22" s="55"/>
      <c r="J22" s="55"/>
      <c r="K22" s="55"/>
    </row>
    <row r="23" spans="2:11" x14ac:dyDescent="0.4">
      <c r="B23" s="45" t="s">
        <v>29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2:11" x14ac:dyDescent="0.4">
      <c r="B24" s="50" t="s">
        <v>30</v>
      </c>
      <c r="C24" s="50"/>
      <c r="D24" s="50"/>
      <c r="E24" s="50"/>
      <c r="F24" s="50"/>
      <c r="G24" s="50"/>
      <c r="H24" s="50"/>
      <c r="I24" s="50"/>
      <c r="J24" s="50"/>
      <c r="K24" s="50"/>
    </row>
    <row r="25" spans="2:11" ht="15" customHeight="1" x14ac:dyDescent="0.4">
      <c r="B25" s="56" t="s">
        <v>31</v>
      </c>
      <c r="C25" s="56"/>
      <c r="D25" s="56" t="s">
        <v>32</v>
      </c>
      <c r="E25" s="56"/>
      <c r="F25" s="56"/>
      <c r="G25" s="56" t="s">
        <v>33</v>
      </c>
      <c r="H25" s="56"/>
      <c r="I25" s="56"/>
      <c r="J25" s="56" t="s">
        <v>34</v>
      </c>
      <c r="K25" s="56"/>
    </row>
    <row r="26" spans="2:11" x14ac:dyDescent="0.4">
      <c r="B26" s="57">
        <v>4801096037.6599998</v>
      </c>
      <c r="C26" s="57"/>
      <c r="D26" s="57">
        <v>4801096037.6599998</v>
      </c>
      <c r="E26" s="57"/>
      <c r="F26" s="57"/>
      <c r="G26" s="57">
        <f>+Tabla1[[#Totals],[Financiera 
 (F)]]</f>
        <v>3389192220.4000001</v>
      </c>
      <c r="H26" s="57"/>
      <c r="I26" s="57"/>
      <c r="J26" s="49">
        <f>IF(G26&gt;0,G26/D26,0)</f>
        <v>0.70592052185897414</v>
      </c>
      <c r="K26" s="49"/>
    </row>
    <row r="27" spans="2:11" x14ac:dyDescent="0.4"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2:11" x14ac:dyDescent="0.4">
      <c r="B28" s="9"/>
      <c r="C28" s="9"/>
      <c r="D28" s="53" t="s">
        <v>35</v>
      </c>
      <c r="E28" s="54"/>
      <c r="F28" s="53" t="s">
        <v>70</v>
      </c>
      <c r="G28" s="54"/>
      <c r="H28" s="53" t="s">
        <v>69</v>
      </c>
      <c r="I28" s="53"/>
      <c r="J28" s="53" t="s">
        <v>71</v>
      </c>
      <c r="K28" s="54"/>
    </row>
    <row r="29" spans="2:11" ht="50.4" x14ac:dyDescent="0.4">
      <c r="B29" s="22" t="s">
        <v>36</v>
      </c>
      <c r="C29" s="23" t="s">
        <v>37</v>
      </c>
      <c r="D29" s="23" t="s">
        <v>38</v>
      </c>
      <c r="E29" s="23" t="s">
        <v>39</v>
      </c>
      <c r="F29" s="23" t="s">
        <v>40</v>
      </c>
      <c r="G29" s="23" t="s">
        <v>41</v>
      </c>
      <c r="H29" s="23" t="s">
        <v>42</v>
      </c>
      <c r="I29" s="23" t="s">
        <v>43</v>
      </c>
      <c r="J29" s="23" t="s">
        <v>44</v>
      </c>
      <c r="K29" s="24" t="s">
        <v>45</v>
      </c>
    </row>
    <row r="30" spans="2:11" ht="33.6" x14ac:dyDescent="0.4">
      <c r="B30" s="20" t="s">
        <v>46</v>
      </c>
      <c r="C30" s="10" t="s">
        <v>47</v>
      </c>
      <c r="D30" s="11">
        <v>153343.29999999999</v>
      </c>
      <c r="E30" s="12">
        <v>3152283594.7439995</v>
      </c>
      <c r="F30" s="11">
        <f>Tabla1[[#This Row],[Física
(A)]]/2</f>
        <v>76671.649999999994</v>
      </c>
      <c r="G30" s="12">
        <f>+Tabla1[[#This Row],[Financiera
(B)]]/2</f>
        <v>1576141797.3719997</v>
      </c>
      <c r="H30" s="18">
        <f>149397.333333333+148540.666666667</f>
        <v>297938</v>
      </c>
      <c r="I30" s="18">
        <f>1443423696.05+759886251.83</f>
        <v>2203309947.8800001</v>
      </c>
      <c r="J30" s="13">
        <f>+Tabla1[[#This Row],[Física 
(E)]]/Tabla1[[#This Row],[Física
(C)]]</f>
        <v>3.8858952428961686</v>
      </c>
      <c r="K30" s="21">
        <f>+Tabla1[[#This Row],[Financiera 
 (F)]]/Tabla1[[#This Row],[Financiera
(D)]]</f>
        <v>1.3979135326235985</v>
      </c>
    </row>
    <row r="31" spans="2:11" ht="33.6" x14ac:dyDescent="0.4">
      <c r="B31" s="20" t="s">
        <v>48</v>
      </c>
      <c r="C31" s="10" t="s">
        <v>47</v>
      </c>
      <c r="D31" s="11">
        <v>37646.720999999998</v>
      </c>
      <c r="E31" s="12">
        <v>919276838.63999999</v>
      </c>
      <c r="F31" s="11">
        <f>Tabla1[[#This Row],[Física
(A)]]/2</f>
        <v>18823.360499999999</v>
      </c>
      <c r="G31" s="12">
        <f>+Tabla1[[#This Row],[Financiera
(B)]]/2</f>
        <v>459638419.31999999</v>
      </c>
      <c r="H31" s="18">
        <f>39244.3333333333+39110</f>
        <v>78354.333333333299</v>
      </c>
      <c r="I31" s="18">
        <f>432593404.28+228017556.32</f>
        <v>660610960.5999999</v>
      </c>
      <c r="J31" s="13">
        <f>+Tabla1[[#This Row],[Física 
(E)]]/Tabla1[[#This Row],[Física
(C)]]</f>
        <v>4.1626113112657706</v>
      </c>
      <c r="K31" s="21">
        <f>+Tabla1[[#This Row],[Financiera 
 (F)]]/Tabla1[[#This Row],[Financiera
(D)]]</f>
        <v>1.4372405195747637</v>
      </c>
    </row>
    <row r="32" spans="2:11" ht="33.6" x14ac:dyDescent="0.4">
      <c r="B32" s="20" t="s">
        <v>49</v>
      </c>
      <c r="C32" s="10" t="s">
        <v>50</v>
      </c>
      <c r="D32" s="11">
        <v>133127.4</v>
      </c>
      <c r="E32" s="12">
        <v>603318353.39999998</v>
      </c>
      <c r="F32" s="11">
        <f>Tabla1[[#This Row],[Física
(A)]]/2</f>
        <v>66563.7</v>
      </c>
      <c r="G32" s="12">
        <f>+Tabla1[[#This Row],[Financiera
(B)]]/2</f>
        <v>301659176.69999999</v>
      </c>
      <c r="H32" s="18">
        <f>124584+122886</f>
        <v>247470</v>
      </c>
      <c r="I32" s="18">
        <f>289029576.72+142624901.44</f>
        <v>431654478.16000003</v>
      </c>
      <c r="J32" s="13">
        <f>+Tabla1[[#This Row],[Física 
(E)]]/Tabla1[[#This Row],[Física
(C)]]</f>
        <v>3.7177921299446997</v>
      </c>
      <c r="K32" s="21">
        <f>+Tabla1[[#This Row],[Financiera 
 (F)]]/Tabla1[[#This Row],[Financiera
(D)]]</f>
        <v>1.430934350753335</v>
      </c>
    </row>
    <row r="33" spans="2:48" ht="33.6" x14ac:dyDescent="0.4">
      <c r="B33" s="20" t="s">
        <v>51</v>
      </c>
      <c r="C33" s="10" t="s">
        <v>50</v>
      </c>
      <c r="D33" s="11">
        <v>4424</v>
      </c>
      <c r="E33" s="12">
        <v>126217250.87999998</v>
      </c>
      <c r="F33" s="11">
        <f>Tabla1[[#This Row],[Física
(A)]]/2</f>
        <v>2212</v>
      </c>
      <c r="G33" s="12">
        <f>+Tabla1[[#This Row],[Financiera
(B)]]/2</f>
        <v>63108625.43999999</v>
      </c>
      <c r="H33" s="19">
        <f>4299.33333333333+4325.33333333333</f>
        <v>8624.6666666666606</v>
      </c>
      <c r="I33" s="19">
        <f>62885139.5+30731694.26</f>
        <v>93616833.760000005</v>
      </c>
      <c r="J33" s="13">
        <f>+Tabla1[[#This Row],[Física 
(E)]]/Tabla1[[#This Row],[Física
(C)]]</f>
        <v>3.8990355635925229</v>
      </c>
      <c r="K33" s="21">
        <f>+Tabla1[[#This Row],[Financiera 
 (F)]]/Tabla1[[#This Row],[Financiera
(D)]]</f>
        <v>1.4834237492465343</v>
      </c>
    </row>
    <row r="34" spans="2:48" x14ac:dyDescent="0.4">
      <c r="B34" s="25" t="s">
        <v>52</v>
      </c>
      <c r="C34" s="26"/>
      <c r="D34" s="27">
        <f>+D30+D31+D33</f>
        <v>195414.02099999998</v>
      </c>
      <c r="E34" s="28">
        <f t="shared" ref="D34:I34" si="0">SUM(E30:E33)</f>
        <v>4801096037.6639996</v>
      </c>
      <c r="F34" s="27">
        <f t="shared" si="0"/>
        <v>164270.71049999999</v>
      </c>
      <c r="G34" s="28">
        <f t="shared" si="0"/>
        <v>2400548018.8319998</v>
      </c>
      <c r="H34" s="27">
        <f>+H30+H31+H33</f>
        <v>384917</v>
      </c>
      <c r="I34" s="27">
        <f t="shared" si="0"/>
        <v>3389192220.4000001</v>
      </c>
      <c r="J34" s="29">
        <f>SUM(J30:J33)/4</f>
        <v>3.9163335619247905</v>
      </c>
      <c r="K34" s="30">
        <f>SUM(K30:K33)/4</f>
        <v>1.4373780380495578</v>
      </c>
    </row>
    <row r="35" spans="2:48" ht="67.2" customHeight="1" x14ac:dyDescent="0.4">
      <c r="B35" s="51" t="s">
        <v>75</v>
      </c>
      <c r="C35" s="52"/>
      <c r="D35" s="52"/>
      <c r="E35" s="52"/>
      <c r="F35" s="52"/>
      <c r="G35" s="52"/>
      <c r="H35" s="52"/>
      <c r="I35" s="52"/>
      <c r="J35" s="52"/>
      <c r="K35" s="52"/>
    </row>
    <row r="36" spans="2:48" x14ac:dyDescent="0.4">
      <c r="B36" s="45" t="s">
        <v>53</v>
      </c>
      <c r="C36" s="45"/>
      <c r="D36" s="45"/>
      <c r="E36" s="45"/>
      <c r="F36" s="45"/>
      <c r="G36" s="45"/>
      <c r="H36" s="45"/>
      <c r="I36" s="45"/>
      <c r="J36" s="45"/>
      <c r="K36" s="45"/>
    </row>
    <row r="37" spans="2:48" x14ac:dyDescent="0.4">
      <c r="B37" s="50" t="s">
        <v>54</v>
      </c>
      <c r="C37" s="50"/>
      <c r="D37" s="50"/>
      <c r="E37" s="50"/>
      <c r="F37" s="50"/>
      <c r="G37" s="50"/>
      <c r="H37" s="50"/>
      <c r="I37" s="50"/>
      <c r="J37" s="50"/>
      <c r="K37" s="50"/>
    </row>
    <row r="38" spans="2:48" ht="16.5" customHeight="1" x14ac:dyDescent="0.4">
      <c r="B38" s="14" t="s">
        <v>55</v>
      </c>
      <c r="C38" s="46" t="s">
        <v>46</v>
      </c>
      <c r="D38" s="47"/>
      <c r="E38" s="47"/>
      <c r="F38" s="47"/>
      <c r="G38" s="47"/>
      <c r="H38" s="47"/>
      <c r="I38" s="47"/>
      <c r="J38" s="47"/>
      <c r="K38" s="48"/>
    </row>
    <row r="39" spans="2:48" ht="33.75" customHeight="1" x14ac:dyDescent="0.4">
      <c r="B39" s="15" t="s">
        <v>56</v>
      </c>
      <c r="C39" s="37" t="s">
        <v>57</v>
      </c>
      <c r="D39" s="37"/>
      <c r="E39" s="37"/>
      <c r="F39" s="37"/>
      <c r="G39" s="37"/>
      <c r="H39" s="37"/>
      <c r="I39" s="37"/>
      <c r="J39" s="37"/>
      <c r="K39" s="37"/>
    </row>
    <row r="40" spans="2:48" ht="33" customHeight="1" x14ac:dyDescent="0.4">
      <c r="B40" s="15" t="s">
        <v>58</v>
      </c>
      <c r="C40" s="41" t="s">
        <v>76</v>
      </c>
      <c r="D40" s="42"/>
      <c r="E40" s="42"/>
      <c r="F40" s="42"/>
      <c r="G40" s="42"/>
      <c r="H40" s="42"/>
      <c r="I40" s="42"/>
      <c r="J40" s="42"/>
      <c r="K40" s="43"/>
      <c r="L40" s="16"/>
      <c r="M40" s="16"/>
      <c r="N40" s="16"/>
      <c r="O40" s="16"/>
      <c r="P40" s="16"/>
      <c r="Q40" s="16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2:48" x14ac:dyDescent="0.4">
      <c r="B41" s="15" t="s">
        <v>59</v>
      </c>
      <c r="C41" s="37" t="s">
        <v>77</v>
      </c>
      <c r="D41" s="37"/>
      <c r="E41" s="37"/>
      <c r="F41" s="37"/>
      <c r="G41" s="37"/>
      <c r="H41" s="37"/>
      <c r="I41" s="37"/>
      <c r="J41" s="37"/>
      <c r="K41" s="37"/>
    </row>
    <row r="42" spans="2:48" ht="16.5" customHeight="1" x14ac:dyDescent="0.4">
      <c r="B42" s="14" t="s">
        <v>55</v>
      </c>
      <c r="C42" s="46" t="s">
        <v>72</v>
      </c>
      <c r="D42" s="47"/>
      <c r="E42" s="47"/>
      <c r="F42" s="47"/>
      <c r="G42" s="47"/>
      <c r="H42" s="47"/>
      <c r="I42" s="47"/>
      <c r="J42" s="47"/>
      <c r="K42" s="48"/>
    </row>
    <row r="43" spans="2:48" ht="29.4" customHeight="1" x14ac:dyDescent="0.4">
      <c r="B43" s="15" t="s">
        <v>56</v>
      </c>
      <c r="C43" s="37" t="s">
        <v>60</v>
      </c>
      <c r="D43" s="37"/>
      <c r="E43" s="37"/>
      <c r="F43" s="37"/>
      <c r="G43" s="37"/>
      <c r="H43" s="37"/>
      <c r="I43" s="37"/>
      <c r="J43" s="37"/>
      <c r="K43" s="37"/>
    </row>
    <row r="44" spans="2:48" ht="33" customHeight="1" x14ac:dyDescent="0.4">
      <c r="B44" s="15" t="s">
        <v>58</v>
      </c>
      <c r="C44" s="41" t="s">
        <v>78</v>
      </c>
      <c r="D44" s="42"/>
      <c r="E44" s="42"/>
      <c r="F44" s="42"/>
      <c r="G44" s="42"/>
      <c r="H44" s="42"/>
      <c r="I44" s="42"/>
      <c r="J44" s="42"/>
      <c r="K44" s="43"/>
    </row>
    <row r="45" spans="2:48" x14ac:dyDescent="0.4">
      <c r="B45" s="15" t="s">
        <v>59</v>
      </c>
      <c r="C45" s="37" t="s">
        <v>77</v>
      </c>
      <c r="D45" s="37"/>
      <c r="E45" s="37"/>
      <c r="F45" s="37"/>
      <c r="G45" s="37"/>
      <c r="H45" s="37"/>
      <c r="I45" s="37"/>
      <c r="J45" s="37"/>
      <c r="K45" s="37"/>
    </row>
    <row r="46" spans="2:48" ht="16.5" customHeight="1" x14ac:dyDescent="0.4">
      <c r="B46" s="14" t="s">
        <v>55</v>
      </c>
      <c r="C46" s="46" t="s">
        <v>73</v>
      </c>
      <c r="D46" s="47"/>
      <c r="E46" s="47"/>
      <c r="F46" s="47"/>
      <c r="G46" s="47"/>
      <c r="H46" s="47"/>
      <c r="I46" s="47"/>
      <c r="J46" s="47"/>
      <c r="K46" s="48"/>
    </row>
    <row r="47" spans="2:48" ht="34.200000000000003" customHeight="1" x14ac:dyDescent="0.4">
      <c r="B47" s="15" t="s">
        <v>56</v>
      </c>
      <c r="C47" s="37" t="s">
        <v>61</v>
      </c>
      <c r="D47" s="37"/>
      <c r="E47" s="37"/>
      <c r="F47" s="37"/>
      <c r="G47" s="37"/>
      <c r="H47" s="37"/>
      <c r="I47" s="37"/>
      <c r="J47" s="37"/>
      <c r="K47" s="37"/>
    </row>
    <row r="48" spans="2:48" ht="33.75" customHeight="1" x14ac:dyDescent="0.4">
      <c r="B48" s="15" t="s">
        <v>58</v>
      </c>
      <c r="C48" s="41" t="s">
        <v>79</v>
      </c>
      <c r="D48" s="42"/>
      <c r="E48" s="42"/>
      <c r="F48" s="42"/>
      <c r="G48" s="42"/>
      <c r="H48" s="42"/>
      <c r="I48" s="42"/>
      <c r="J48" s="42"/>
      <c r="K48" s="43"/>
    </row>
    <row r="49" spans="2:43" x14ac:dyDescent="0.4">
      <c r="B49" s="15" t="s">
        <v>59</v>
      </c>
      <c r="C49" s="37"/>
      <c r="D49" s="37"/>
      <c r="E49" s="37"/>
      <c r="F49" s="37"/>
      <c r="G49" s="37"/>
      <c r="H49" s="37"/>
      <c r="I49" s="37"/>
      <c r="J49" s="37"/>
      <c r="K49" s="37"/>
    </row>
    <row r="50" spans="2:43" ht="16.5" customHeight="1" x14ac:dyDescent="0.4">
      <c r="B50" s="14" t="s">
        <v>55</v>
      </c>
      <c r="C50" s="38" t="s">
        <v>51</v>
      </c>
      <c r="D50" s="39"/>
      <c r="E50" s="39"/>
      <c r="F50" s="39"/>
      <c r="G50" s="39"/>
      <c r="H50" s="39"/>
      <c r="I50" s="39"/>
      <c r="J50" s="39"/>
      <c r="K50" s="40"/>
    </row>
    <row r="51" spans="2:43" ht="30" customHeight="1" x14ac:dyDescent="0.4">
      <c r="B51" s="15" t="s">
        <v>56</v>
      </c>
      <c r="C51" s="37" t="s">
        <v>62</v>
      </c>
      <c r="D51" s="37"/>
      <c r="E51" s="37"/>
      <c r="F51" s="37"/>
      <c r="G51" s="37"/>
      <c r="H51" s="37"/>
      <c r="I51" s="37"/>
      <c r="J51" s="37"/>
      <c r="K51" s="37"/>
    </row>
    <row r="52" spans="2:43" ht="39" customHeight="1" x14ac:dyDescent="0.4">
      <c r="B52" s="15" t="s">
        <v>58</v>
      </c>
      <c r="C52" s="41" t="s">
        <v>80</v>
      </c>
      <c r="D52" s="42"/>
      <c r="E52" s="42"/>
      <c r="F52" s="42"/>
      <c r="G52" s="42"/>
      <c r="H52" s="42"/>
      <c r="I52" s="42"/>
      <c r="J52" s="42"/>
      <c r="K52" s="43"/>
    </row>
    <row r="53" spans="2:43" ht="19.5" customHeight="1" x14ac:dyDescent="0.4">
      <c r="B53" s="15" t="s">
        <v>59</v>
      </c>
      <c r="C53" s="44" t="s">
        <v>63</v>
      </c>
      <c r="D53" s="44"/>
      <c r="E53" s="44"/>
      <c r="F53" s="44"/>
      <c r="G53" s="44"/>
      <c r="H53" s="44"/>
      <c r="I53" s="44"/>
      <c r="J53" s="44"/>
      <c r="K53" s="44"/>
    </row>
    <row r="54" spans="2:43" x14ac:dyDescent="0.4">
      <c r="B54" s="45" t="s">
        <v>64</v>
      </c>
      <c r="C54" s="45"/>
      <c r="D54" s="45"/>
      <c r="E54" s="45"/>
      <c r="F54" s="45"/>
      <c r="G54" s="45"/>
      <c r="H54" s="45"/>
      <c r="I54" s="45"/>
      <c r="J54" s="45"/>
      <c r="K54" s="45"/>
    </row>
    <row r="55" spans="2:43" x14ac:dyDescent="0.4">
      <c r="B55" s="33" t="s">
        <v>65</v>
      </c>
      <c r="C55" s="33"/>
      <c r="D55" s="33"/>
      <c r="E55" s="33"/>
      <c r="F55" s="33"/>
      <c r="G55" s="33"/>
      <c r="H55" s="33"/>
      <c r="I55" s="33"/>
      <c r="J55" s="33"/>
      <c r="K55" s="33"/>
    </row>
    <row r="56" spans="2:43" x14ac:dyDescent="0.4">
      <c r="B56" s="34" t="s">
        <v>66</v>
      </c>
      <c r="C56" s="34"/>
      <c r="D56" s="34"/>
      <c r="E56" s="34"/>
      <c r="F56" s="34"/>
      <c r="G56" s="34"/>
      <c r="H56" s="34"/>
      <c r="I56" s="34"/>
      <c r="J56" s="34"/>
      <c r="K56" s="34"/>
      <c r="L56" s="16"/>
      <c r="M56" s="16"/>
      <c r="N56" s="16"/>
      <c r="O56" s="16"/>
      <c r="P56" s="16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</row>
    <row r="57" spans="2:43" ht="27.75" customHeight="1" x14ac:dyDescent="0.4"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2:43" ht="39.75" customHeight="1" thickBot="1" x14ac:dyDescent="0.45"/>
    <row r="59" spans="2:43" ht="17.399999999999999" thickTop="1" x14ac:dyDescent="0.4">
      <c r="D59" s="31" t="s">
        <v>67</v>
      </c>
      <c r="E59" s="31"/>
      <c r="F59" s="31"/>
      <c r="G59" s="31"/>
    </row>
    <row r="60" spans="2:43" x14ac:dyDescent="0.4">
      <c r="D60" s="32" t="s">
        <v>68</v>
      </c>
      <c r="E60" s="32"/>
      <c r="F60" s="32"/>
      <c r="G60" s="32"/>
    </row>
  </sheetData>
  <mergeCells count="80">
    <mergeCell ref="B2:B4"/>
    <mergeCell ref="C2:K2"/>
    <mergeCell ref="C3:D3"/>
    <mergeCell ref="E3:I3"/>
    <mergeCell ref="C4:D4"/>
    <mergeCell ref="E4:I4"/>
    <mergeCell ref="B5:K5"/>
    <mergeCell ref="B6:K6"/>
    <mergeCell ref="B7:K7"/>
    <mergeCell ref="B8:K8"/>
    <mergeCell ref="C9:K9"/>
    <mergeCell ref="R9:Z9"/>
    <mergeCell ref="AA9:AD9"/>
    <mergeCell ref="C10:K10"/>
    <mergeCell ref="L10:Q10"/>
    <mergeCell ref="R10:Z10"/>
    <mergeCell ref="AA10:AD10"/>
    <mergeCell ref="L9:Q9"/>
    <mergeCell ref="C19:K19"/>
    <mergeCell ref="C11:K11"/>
    <mergeCell ref="L11:Q11"/>
    <mergeCell ref="R11:Z11"/>
    <mergeCell ref="AA11:AD11"/>
    <mergeCell ref="C12:K12"/>
    <mergeCell ref="C13:K13"/>
    <mergeCell ref="B14:K14"/>
    <mergeCell ref="C15:K15"/>
    <mergeCell ref="C16:K16"/>
    <mergeCell ref="C17:K17"/>
    <mergeCell ref="B18:K18"/>
    <mergeCell ref="B25:C25"/>
    <mergeCell ref="D25:F25"/>
    <mergeCell ref="G25:I25"/>
    <mergeCell ref="J25:K25"/>
    <mergeCell ref="B26:C26"/>
    <mergeCell ref="D26:F26"/>
    <mergeCell ref="G26:I26"/>
    <mergeCell ref="C20:K20"/>
    <mergeCell ref="C21:K21"/>
    <mergeCell ref="C22:K22"/>
    <mergeCell ref="B23:K23"/>
    <mergeCell ref="B24:K24"/>
    <mergeCell ref="J26:K26"/>
    <mergeCell ref="B27:K27"/>
    <mergeCell ref="B35:K35"/>
    <mergeCell ref="B36:K36"/>
    <mergeCell ref="B37:K37"/>
    <mergeCell ref="D28:E28"/>
    <mergeCell ref="F28:G28"/>
    <mergeCell ref="H28:I28"/>
    <mergeCell ref="J28:K28"/>
    <mergeCell ref="C38:K38"/>
    <mergeCell ref="C39:K39"/>
    <mergeCell ref="C48:K48"/>
    <mergeCell ref="R40:Z40"/>
    <mergeCell ref="AA40:AI40"/>
    <mergeCell ref="C43:K43"/>
    <mergeCell ref="C44:K44"/>
    <mergeCell ref="C45:K45"/>
    <mergeCell ref="C46:K46"/>
    <mergeCell ref="C47:K47"/>
    <mergeCell ref="AJ40:AR40"/>
    <mergeCell ref="AS40:AV40"/>
    <mergeCell ref="C41:K41"/>
    <mergeCell ref="C42:K42"/>
    <mergeCell ref="C40:K40"/>
    <mergeCell ref="Z56:AH56"/>
    <mergeCell ref="AI56:AQ56"/>
    <mergeCell ref="B57:K57"/>
    <mergeCell ref="C49:K49"/>
    <mergeCell ref="C50:K50"/>
    <mergeCell ref="C51:K51"/>
    <mergeCell ref="C52:K52"/>
    <mergeCell ref="C53:K53"/>
    <mergeCell ref="B54:K54"/>
    <mergeCell ref="D59:G59"/>
    <mergeCell ref="D60:G60"/>
    <mergeCell ref="B55:K55"/>
    <mergeCell ref="B56:K56"/>
    <mergeCell ref="Q56:Y56"/>
  </mergeCells>
  <dataValidations xWindow="101" yWindow="194" count="16">
    <dataValidation allowBlank="1" showInputMessage="1" showErrorMessage="1" prompt="Monto ejecutado en el trimestre" sqref="I29" xr:uid="{685A410D-CA28-44E7-84DB-4CB5728B5344}"/>
    <dataValidation allowBlank="1" showInputMessage="1" showErrorMessage="1" prompt="Meta alcanzada en el trimestre" sqref="H29" xr:uid="{0E110D1B-264B-4927-8B96-FDDCF5517744}"/>
    <dataValidation allowBlank="1" showInputMessage="1" showErrorMessage="1" prompt="Monto presupuestado para el producto" sqref="E29:E33 G29 F30:I33" xr:uid="{6BA10222-03A0-48A5-9ED3-F1248C6F572C}"/>
    <dataValidation allowBlank="1" showInputMessage="1" showErrorMessage="1" prompt="Meta anual del indicador" sqref="F29 D29:D33" xr:uid="{6D930C07-1F17-449D-8DCC-B03E7B16E438}"/>
    <dataValidation allowBlank="1" showInputMessage="1" showErrorMessage="1" prompt="Nombre del indicador" sqref="C29:C33" xr:uid="{CC77D5B7-98DC-48DF-99F9-8A1F2F8C755B}"/>
    <dataValidation allowBlank="1" showInputMessage="1" showErrorMessage="1" prompt="Nombre de cada producto" sqref="B29:B33" xr:uid="{937AFB13-91A8-4452-A103-863F74E48280}"/>
    <dataValidation allowBlank="1" showInputMessage="1" showErrorMessage="1" prompt="¿En qué consiste el programa?" sqref="C20:K20" xr:uid="{D8E37407-A5E1-46FB-8FC7-E079DA72DE75}"/>
    <dataValidation allowBlank="1" showInputMessage="1" showErrorMessage="1" prompt="Presupuesto del programa" sqref="B26:D26 G26" xr:uid="{A7FE40D8-E9CC-4147-B6B3-CAD0EDBA12E7}"/>
    <dataValidation allowBlank="1" showInputMessage="1" showErrorMessage="1" prompt="Oportunidades de mejora identificadas" sqref="B56" xr:uid="{0FBED8D1-BB7E-4334-A630-14600A3A5409}"/>
    <dataValidation allowBlank="1" showInputMessage="1" showErrorMessage="1" prompt="De existir desvío, explicar razones." sqref="C41:K41 C45:K45 C49:K49 C53:K53" xr:uid="{E75322DB-F9BD-4253-97D2-9BB7083F3A6A}"/>
    <dataValidation allowBlank="1" showInputMessage="1" showErrorMessage="1" prompt="1. Describir lo plasmado en el presupuesto_x000a_2. Describir lo alcanzado en términos financieros y de producción " sqref="C40:K40 C44:K44 C48:K48 C52:K52" xr:uid="{F36CBB88-A27A-4823-89FD-1A2F4B1A0A30}"/>
    <dataValidation allowBlank="1" showInputMessage="1" showErrorMessage="1" prompt="¿En qué consiste el producto? su objetivo" sqref="C39:K39 C43:K43 C47:K47 C51:K51" xr:uid="{0F92E665-947E-428C-BC84-D23F13196D4E}"/>
    <dataValidation allowBlank="1" showInputMessage="1" showErrorMessage="1" prompt="Nombre del producto" sqref="C46 C38 C42 C50" xr:uid="{1FD09168-70BB-4F74-974E-DDA54D92CD23}"/>
    <dataValidation allowBlank="1" showInputMessage="1" showErrorMessage="1" prompt="¿A quién va dirigido el programa?, ¿qué característica tiene esta población que requiere ser beneficiada?" sqref="C21:K21" xr:uid="{9B1FC9DD-737A-4081-AA83-BAF442EF4CAB}"/>
    <dataValidation allowBlank="1" showInputMessage="1" prompt="Nombre del capítulo" sqref="C9:K11" xr:uid="{2E9911EA-9C9C-4484-8068-74B5183DF033}"/>
    <dataValidation allowBlank="1" sqref="B9" xr:uid="{71A9DDD3-FEA4-4B8D-9DE0-164BF79E0D5C}"/>
  </dataValidations>
  <pageMargins left="0.7" right="0.7" top="0.75" bottom="0.75" header="0.3" footer="0.3"/>
  <pageSetup scale="5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Semestre 2022</vt:lpstr>
      <vt:lpstr>'Segundo Semestre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Jamilet López Pichardo</cp:lastModifiedBy>
  <cp:lastPrinted>2023-07-12T16:02:53Z</cp:lastPrinted>
  <dcterms:created xsi:type="dcterms:W3CDTF">2023-02-07T18:27:24Z</dcterms:created>
  <dcterms:modified xsi:type="dcterms:W3CDTF">2023-07-12T17:45:27Z</dcterms:modified>
</cp:coreProperties>
</file>