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Estadisticas\2024\JULIO-SEPTIEMBRE\"/>
    </mc:Choice>
  </mc:AlternateContent>
  <bookViews>
    <workbookView xWindow="-120" yWindow="-120" windowWidth="29040" windowHeight="15840" activeTab="3"/>
  </bookViews>
  <sheets>
    <sheet name="Afiliado por Regimen y Plan" sheetId="2" r:id="rId1"/>
    <sheet name="Afiliados por Sexo" sheetId="1" r:id="rId2"/>
    <sheet name="Prestadores" sheetId="3" r:id="rId3"/>
    <sheet name="Afiliados por Edad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3" l="1"/>
  <c r="L27" i="3"/>
  <c r="L24" i="3"/>
  <c r="L23" i="3"/>
  <c r="L22" i="3"/>
  <c r="L21" i="3"/>
  <c r="H39" i="3" l="1"/>
  <c r="H37" i="3"/>
  <c r="H27" i="3"/>
  <c r="H24" i="3"/>
  <c r="H23" i="3"/>
  <c r="H22" i="3"/>
  <c r="H21" i="3"/>
  <c r="D42" i="3" l="1"/>
  <c r="D39" i="3"/>
  <c r="C18" i="2" l="1"/>
  <c r="I25" i="4" l="1"/>
  <c r="L33" i="3"/>
  <c r="L25" i="3"/>
  <c r="L20" i="3"/>
  <c r="L10" i="3"/>
  <c r="H25" i="3"/>
  <c r="F17" i="2"/>
  <c r="F12" i="2"/>
  <c r="F7" i="2"/>
  <c r="F18" i="2" s="1"/>
  <c r="I17" i="2"/>
  <c r="I12" i="2"/>
  <c r="I7" i="2"/>
  <c r="I8" i="1"/>
  <c r="F8" i="1"/>
  <c r="H20" i="3"/>
  <c r="H10" i="3"/>
  <c r="C17" i="2"/>
  <c r="C43" i="2" s="1"/>
  <c r="C12" i="2"/>
  <c r="C42" i="2" s="1"/>
  <c r="C7" i="2"/>
  <c r="C41" i="2" s="1"/>
  <c r="C8" i="1"/>
  <c r="C25" i="4"/>
  <c r="F25" i="4"/>
  <c r="D20" i="3"/>
  <c r="D10" i="3"/>
  <c r="I18" i="2" l="1"/>
  <c r="L39" i="3"/>
  <c r="L42" i="3" s="1"/>
  <c r="H42" i="3"/>
</calcChain>
</file>

<file path=xl/sharedStrings.xml><?xml version="1.0" encoding="utf-8"?>
<sst xmlns="http://schemas.openxmlformats.org/spreadsheetml/2006/main" count="288" uniqueCount="75">
  <si>
    <t>POBLACION DE AFILIADOS POR SEXO</t>
  </si>
  <si>
    <t>Sexo</t>
  </si>
  <si>
    <t xml:space="preserve">Cantidad </t>
  </si>
  <si>
    <t>Cantidad</t>
  </si>
  <si>
    <t xml:space="preserve">Femenino </t>
  </si>
  <si>
    <t>Femenino</t>
  </si>
  <si>
    <t xml:space="preserve">Masculino </t>
  </si>
  <si>
    <t>Masculino</t>
  </si>
  <si>
    <t xml:space="preserve">Total </t>
  </si>
  <si>
    <t>Total</t>
  </si>
  <si>
    <t xml:space="preserve">CANTIDAD DE AFILIADOS POR REGIMEN Y PLAN </t>
  </si>
  <si>
    <t>CONTRIBUTIVO</t>
  </si>
  <si>
    <t>Subtotal</t>
  </si>
  <si>
    <t>JUBILADOS</t>
  </si>
  <si>
    <t>Plan Especial 2.0</t>
  </si>
  <si>
    <t xml:space="preserve">Plan Especial 2.0   </t>
  </si>
  <si>
    <t>Plan Voluntario ARS SEMMA 2.0</t>
  </si>
  <si>
    <t xml:space="preserve">Plan Voluntario ARS SEMMA 2.0 </t>
  </si>
  <si>
    <t xml:space="preserve">Transitorio Jubilados </t>
  </si>
  <si>
    <t>Transitorio Jubilados</t>
  </si>
  <si>
    <t xml:space="preserve">Subtotal </t>
  </si>
  <si>
    <t>VOLUNTARIOS</t>
  </si>
  <si>
    <t>Plan Dependientes de Titulares Fallecidos</t>
  </si>
  <si>
    <t xml:space="preserve">Plan Especial 2.0 </t>
  </si>
  <si>
    <t xml:space="preserve">Sector </t>
  </si>
  <si>
    <t>Tipo Prestadora</t>
  </si>
  <si>
    <t>Público</t>
  </si>
  <si>
    <t>CENTRO ESPECIALIZADO</t>
  </si>
  <si>
    <t>CENTRO ONCOLOGICO</t>
  </si>
  <si>
    <t>HOSPITAL</t>
  </si>
  <si>
    <t>LABORATORIO CLINICO</t>
  </si>
  <si>
    <t>PROVEEDOR FARMACEUTICO</t>
  </si>
  <si>
    <t xml:space="preserve">Público no Gubernamental </t>
  </si>
  <si>
    <t>CENTRO AMBULATORIO</t>
  </si>
  <si>
    <t>CENTRO ODONTOLOGICO</t>
  </si>
  <si>
    <t>CENTRO OFTALMOLOGICO</t>
  </si>
  <si>
    <t>CLINICA</t>
  </si>
  <si>
    <t>CLINICA DE REHABILITACION</t>
  </si>
  <si>
    <t>FARMACIA</t>
  </si>
  <si>
    <t>Privado</t>
  </si>
  <si>
    <t>CENTRO DIAGNOSTICO</t>
  </si>
  <si>
    <t>CLINICA AUDIOLOGICA</t>
  </si>
  <si>
    <t>COMPAÑIA DE MEDICOS ASOCIADOS</t>
  </si>
  <si>
    <t>CONSULTORIO ODONTOLOGICO</t>
  </si>
  <si>
    <t>LABORATORIO DE PATOLOGIA</t>
  </si>
  <si>
    <t>MEDICO INDEPENDIENTE</t>
  </si>
  <si>
    <t>Propio</t>
  </si>
  <si>
    <t>POBLACION DE AFILIADOS POR EDAD</t>
  </si>
  <si>
    <t>Rango de Edad</t>
  </si>
  <si>
    <t>Menor de 1 año</t>
  </si>
  <si>
    <t xml:space="preserve">1 - 4 años </t>
  </si>
  <si>
    <t xml:space="preserve">5 a 9 años </t>
  </si>
  <si>
    <t xml:space="preserve">10 a 14 años </t>
  </si>
  <si>
    <t xml:space="preserve">15 - 19 años </t>
  </si>
  <si>
    <t xml:space="preserve">20 - 24 años </t>
  </si>
  <si>
    <t xml:space="preserve">25 - 29 años </t>
  </si>
  <si>
    <t xml:space="preserve">30 - 34 años </t>
  </si>
  <si>
    <t xml:space="preserve">35 - 39 años </t>
  </si>
  <si>
    <t xml:space="preserve">40 - 44 años </t>
  </si>
  <si>
    <t xml:space="preserve">45 - 49 años </t>
  </si>
  <si>
    <t xml:space="preserve">50 - 54 años </t>
  </si>
  <si>
    <t xml:space="preserve">55 - 59 años </t>
  </si>
  <si>
    <t xml:space="preserve">60 - 64 años </t>
  </si>
  <si>
    <t xml:space="preserve">65 - 69 años </t>
  </si>
  <si>
    <t xml:space="preserve">70 - 74 años </t>
  </si>
  <si>
    <t xml:space="preserve">75 - 79 años </t>
  </si>
  <si>
    <t xml:space="preserve">80 - 84 años </t>
  </si>
  <si>
    <t xml:space="preserve">Más de 85 años </t>
  </si>
  <si>
    <t>PDSS 9.0</t>
  </si>
  <si>
    <t>ONG</t>
  </si>
  <si>
    <t>Julio, 2024</t>
  </si>
  <si>
    <t>julio, 2024</t>
  </si>
  <si>
    <t>Julio , 2024</t>
  </si>
  <si>
    <t>Agosto, 2024</t>
  </si>
  <si>
    <t>Septiembre,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</si>
</sst>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F800]dddd\,\ mmmm\ dd\,\ yyyy"/>
    <numFmt numFmtId="165" formatCode="[$-10409]#,##0;\-#,##0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rgb="FFFFFFFF"/>
      <name val="Segoe UI"/>
      <family val="2"/>
    </font>
    <font>
      <sz val="11"/>
      <color theme="1"/>
      <name val="Calibri"/>
      <family val="2"/>
    </font>
    <font>
      <b/>
      <sz val="11"/>
      <color rgb="FF00000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sz val="11"/>
      <color rgb="FF000000"/>
      <name val="Segoe UI"/>
      <family val="2"/>
    </font>
    <font>
      <sz val="10"/>
      <color rgb="FF000000"/>
      <name val="Segoe UI"/>
      <family val="2"/>
    </font>
    <font>
      <sz val="11"/>
      <color rgb="FF000000"/>
      <name val="Arial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Segoe UI"/>
      <family val="2"/>
    </font>
    <font>
      <b/>
      <sz val="11"/>
      <color theme="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rgb="FF2D6DBA"/>
        <bgColor rgb="FF000000"/>
      </patternFill>
    </fill>
    <fill>
      <patternFill patternType="solid">
        <fgColor rgb="FF56A41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001C76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0" fontId="9" fillId="0" borderId="0"/>
    <xf numFmtId="43" fontId="13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 readingOrder="1"/>
      <protection locked="0"/>
    </xf>
    <xf numFmtId="0" fontId="5" fillId="5" borderId="1" xfId="0" applyFont="1" applyFill="1" applyBorder="1" applyAlignment="1" applyProtection="1">
      <alignment horizontal="left" vertical="top" wrapText="1" readingOrder="1"/>
      <protection locked="0"/>
    </xf>
    <xf numFmtId="3" fontId="6" fillId="0" borderId="1" xfId="0" applyNumberFormat="1" applyFont="1" applyBorder="1" applyAlignment="1">
      <alignment horizontal="right" vertical="center" wrapText="1"/>
    </xf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 applyProtection="1">
      <alignment horizontal="right" wrapText="1" readingOrder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1" fillId="7" borderId="1" xfId="0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right" vertical="center"/>
    </xf>
    <xf numFmtId="0" fontId="6" fillId="0" borderId="0" xfId="0" applyFont="1"/>
    <xf numFmtId="0" fontId="1" fillId="4" borderId="1" xfId="0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wrapText="1"/>
    </xf>
    <xf numFmtId="16" fontId="6" fillId="0" borderId="1" xfId="0" applyNumberFormat="1" applyFont="1" applyBorder="1" applyAlignment="1">
      <alignment vertical="center" wrapText="1"/>
    </xf>
    <xf numFmtId="17" fontId="6" fillId="0" borderId="1" xfId="0" applyNumberFormat="1" applyFont="1" applyBorder="1" applyAlignment="1">
      <alignment vertical="center" wrapText="1"/>
    </xf>
    <xf numFmtId="0" fontId="1" fillId="7" borderId="8" xfId="0" applyFont="1" applyFill="1" applyBorder="1" applyAlignment="1">
      <alignment horizontal="right" vertical="center"/>
    </xf>
    <xf numFmtId="3" fontId="1" fillId="7" borderId="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wrapText="1"/>
    </xf>
    <xf numFmtId="3" fontId="5" fillId="8" borderId="1" xfId="0" applyNumberFormat="1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165" fontId="2" fillId="0" borderId="0" xfId="0" applyNumberFormat="1" applyFont="1"/>
    <xf numFmtId="3" fontId="1" fillId="6" borderId="1" xfId="0" applyNumberFormat="1" applyFont="1" applyFill="1" applyBorder="1" applyAlignment="1">
      <alignment horizontal="right"/>
    </xf>
    <xf numFmtId="3" fontId="1" fillId="6" borderId="1" xfId="0" applyNumberFormat="1" applyFont="1" applyFill="1" applyBorder="1" applyAlignment="1" applyProtection="1">
      <alignment horizontal="right" wrapText="1" readingOrder="1"/>
      <protection locked="0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" xfId="0" applyNumberFormat="1" applyFont="1" applyBorder="1" applyAlignment="1">
      <alignment horizontal="right" vertical="top" wrapText="1" readingOrder="1"/>
    </xf>
    <xf numFmtId="165" fontId="6" fillId="0" borderId="1" xfId="0" applyNumberFormat="1" applyFont="1" applyBorder="1" applyAlignment="1">
      <alignment vertical="top" wrapText="1" readingOrder="1"/>
    </xf>
    <xf numFmtId="165" fontId="6" fillId="0" borderId="10" xfId="0" applyNumberFormat="1" applyFont="1" applyBorder="1" applyAlignment="1">
      <alignment vertical="top" wrapText="1" readingOrder="1"/>
    </xf>
    <xf numFmtId="165" fontId="10" fillId="0" borderId="1" xfId="0" applyNumberFormat="1" applyFont="1" applyBorder="1" applyAlignment="1">
      <alignment vertical="top" wrapText="1" readingOrder="1"/>
    </xf>
    <xf numFmtId="165" fontId="11" fillId="0" borderId="1" xfId="0" applyNumberFormat="1" applyFont="1" applyBorder="1" applyAlignment="1">
      <alignment vertical="top" wrapText="1" readingOrder="1"/>
    </xf>
    <xf numFmtId="165" fontId="1" fillId="7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vertical="top" wrapText="1" readingOrder="1"/>
    </xf>
    <xf numFmtId="0" fontId="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65" fontId="6" fillId="0" borderId="1" xfId="0" applyNumberFormat="1" applyFont="1" applyBorder="1" applyAlignment="1">
      <alignment horizontal="right" vertical="top" wrapText="1" readingOrder="1"/>
    </xf>
    <xf numFmtId="0" fontId="2" fillId="0" borderId="1" xfId="0" applyFont="1" applyBorder="1"/>
    <xf numFmtId="166" fontId="6" fillId="0" borderId="1" xfId="2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49127"/>
      <color rgb="FFA6DD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CB-456D-A887-E66EA002751E}"/>
              </c:ext>
            </c:extLst>
          </c:dPt>
          <c:dPt>
            <c:idx val="1"/>
            <c:bubble3D val="0"/>
            <c:spPr>
              <a:solidFill>
                <a:srgbClr val="3491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7B2-4DBA-BFD1-2E9392BC07A4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B2-4DBA-BFD1-2E9392BC07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'Afiliado por Regimen y Plan'!$B$41:$B$43</c:f>
              <c:strCache>
                <c:ptCount val="3"/>
                <c:pt idx="0">
                  <c:v>CONTRIBUTIVO</c:v>
                </c:pt>
                <c:pt idx="1">
                  <c:v>JUBILADOS</c:v>
                </c:pt>
                <c:pt idx="2">
                  <c:v>VOLUNTARIOS</c:v>
                </c:pt>
              </c:strCache>
            </c:strRef>
          </c:cat>
          <c:val>
            <c:numRef>
              <c:f>'Afiliado por Regimen y Plan'!$C$41:$C$43</c:f>
              <c:numCache>
                <c:formatCode>#,##0</c:formatCode>
                <c:ptCount val="3"/>
                <c:pt idx="0">
                  <c:v>145951</c:v>
                </c:pt>
                <c:pt idx="1">
                  <c:v>23964</c:v>
                </c:pt>
                <c:pt idx="2">
                  <c:v>22741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2-4DBA-BFD1-2E9392BC0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alpha val="99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06-4F73-A676-1C591B92AF3C}"/>
              </c:ext>
            </c:extLst>
          </c:dPt>
          <c:dPt>
            <c:idx val="1"/>
            <c:bubble3D val="0"/>
            <c:spPr>
              <a:solidFill>
                <a:srgbClr val="3491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FF-4F62-9D91-C85D6242D1E1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BFF-4F62-9D91-C85D6242D1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'Afiliado por Regimen y Plan'!$H$41:$H$43</c:f>
              <c:strCache>
                <c:ptCount val="3"/>
                <c:pt idx="0">
                  <c:v>CONTRIBUTIVO</c:v>
                </c:pt>
                <c:pt idx="1">
                  <c:v>JUBILADOS</c:v>
                </c:pt>
                <c:pt idx="2">
                  <c:v>VOLUNTARIOS</c:v>
                </c:pt>
              </c:strCache>
            </c:strRef>
          </c:cat>
          <c:val>
            <c:numRef>
              <c:f>'Afiliado por Regimen y Plan'!$I$41:$I$43</c:f>
              <c:numCache>
                <c:formatCode>#,##0</c:formatCode>
                <c:ptCount val="3"/>
                <c:pt idx="0">
                  <c:v>144444</c:v>
                </c:pt>
                <c:pt idx="1">
                  <c:v>23961</c:v>
                </c:pt>
                <c:pt idx="2">
                  <c:v>22741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F-4F62-9D91-C85D6242D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08-4B18-8A17-3C19542DB03F}"/>
              </c:ext>
            </c:extLst>
          </c:dPt>
          <c:dPt>
            <c:idx val="1"/>
            <c:bubble3D val="0"/>
            <c:spPr>
              <a:solidFill>
                <a:srgbClr val="3491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08-4B18-8A17-3C19542DB03F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B08-4B18-8A17-3C19542DB0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'Afiliado por Regimen y Plan'!$E$41:$E$43</c:f>
              <c:strCache>
                <c:ptCount val="3"/>
                <c:pt idx="0">
                  <c:v>CONTRIBUTIVO</c:v>
                </c:pt>
                <c:pt idx="1">
                  <c:v>JUBILADOS</c:v>
                </c:pt>
                <c:pt idx="2">
                  <c:v>VOLUNTARIOS</c:v>
                </c:pt>
              </c:strCache>
            </c:strRef>
          </c:cat>
          <c:val>
            <c:numRef>
              <c:f>'Afiliado por Regimen y Plan'!$F$41:$F$43</c:f>
              <c:numCache>
                <c:formatCode>#,##0</c:formatCode>
                <c:ptCount val="3"/>
                <c:pt idx="0">
                  <c:v>144091</c:v>
                </c:pt>
                <c:pt idx="1">
                  <c:v>23951</c:v>
                </c:pt>
                <c:pt idx="2">
                  <c:v>22695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8-4B18-8A17-3C19542DB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[1]Hoja1!$B$1</c:f>
              <c:strCache>
                <c:ptCount val="1"/>
                <c:pt idx="0">
                  <c:v>#¡REF!</c:v>
                </c:pt>
              </c:strCache>
            </c:strRef>
          </c:tx>
          <c:dPt>
            <c:idx val="0"/>
            <c:bubble3D val="0"/>
            <c:spPr>
              <a:solidFill>
                <a:srgbClr val="2D6DB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531-4188-A17D-AC24EC308C66}"/>
              </c:ext>
            </c:extLst>
          </c:dPt>
          <c:dPt>
            <c:idx val="1"/>
            <c:bubble3D val="0"/>
            <c:spPr>
              <a:solidFill>
                <a:srgbClr val="56A41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531-4188-A17D-AC24EC308C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531-4188-A17D-AC24EC308C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531-4188-A17D-AC24EC308C6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531-4188-A17D-AC24EC308C6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531-4188-A17D-AC24EC308C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[1]Hoja1!$A$2:$A$5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[1]Hoja1!$B$2:$B$5</c:f>
              <c:numCache>
                <c:formatCode>0.00%</c:formatCode>
                <c:ptCount val="4"/>
                <c:pt idx="0">
                  <c:v>0.57898000000000005</c:v>
                </c:pt>
                <c:pt idx="1">
                  <c:v>0.42101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531-4188-A17D-AC24EC308C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44519966750171"/>
          <c:y val="0.36888518183288405"/>
          <c:w val="0.29014086439419723"/>
          <c:h val="0.17413220489516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[1]Hoja1!$B$1</c:f>
              <c:strCache>
                <c:ptCount val="1"/>
                <c:pt idx="0">
                  <c:v>#¡REF!</c:v>
                </c:pt>
              </c:strCache>
            </c:strRef>
          </c:tx>
          <c:dPt>
            <c:idx val="0"/>
            <c:bubble3D val="0"/>
            <c:spPr>
              <a:solidFill>
                <a:srgbClr val="2D6DB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53-495A-AE52-C38E72CB2D92}"/>
              </c:ext>
            </c:extLst>
          </c:dPt>
          <c:dPt>
            <c:idx val="1"/>
            <c:bubble3D val="0"/>
            <c:spPr>
              <a:solidFill>
                <a:srgbClr val="56A41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53-495A-AE52-C38E72CB2D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53-495A-AE52-C38E72CB2D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53-495A-AE52-C38E72CB2D9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53-495A-AE52-C38E72CB2D9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553-495A-AE52-C38E72CB2D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[1]Hoja1!$A$2:$A$5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[1]Hoja1!$B$2:$B$5</c:f>
              <c:numCache>
                <c:formatCode>0.00%</c:formatCode>
                <c:ptCount val="4"/>
                <c:pt idx="0">
                  <c:v>0.57898000000000005</c:v>
                </c:pt>
                <c:pt idx="1">
                  <c:v>0.42101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53-495A-AE52-C38E72CB2D9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44519966750171"/>
          <c:y val="0.36888518183288405"/>
          <c:w val="0.29014086439419723"/>
          <c:h val="0.17413220489516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[1]Hoja1!$B$1</c:f>
              <c:strCache>
                <c:ptCount val="1"/>
                <c:pt idx="0">
                  <c:v>#¡REF!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2D6DB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2B-43C5-8FFA-AA81F08A92F0}"/>
              </c:ext>
            </c:extLst>
          </c:dPt>
          <c:dPt>
            <c:idx val="1"/>
            <c:bubble3D val="0"/>
            <c:spPr>
              <a:solidFill>
                <a:srgbClr val="56A41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2B-43C5-8FFA-AA81F08A9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2B-43C5-8FFA-AA81F08A92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2B-43C5-8FFA-AA81F08A92F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82B-43C5-8FFA-AA81F08A92F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82B-43C5-8FFA-AA81F08A92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[1]Hoja1!$A$2:$A$5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[1]Hoja1!$B$2:$B$5</c:f>
              <c:numCache>
                <c:formatCode>0.00%</c:formatCode>
                <c:ptCount val="4"/>
                <c:pt idx="0">
                  <c:v>0.57903000000000004</c:v>
                </c:pt>
                <c:pt idx="1">
                  <c:v>0.42096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2B-43C5-8FFA-AA81F08A92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18</xdr:row>
      <xdr:rowOff>14287</xdr:rowOff>
    </xdr:from>
    <xdr:to>
      <xdr:col>2</xdr:col>
      <xdr:colOff>1609725</xdr:colOff>
      <xdr:row>31</xdr:row>
      <xdr:rowOff>152400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CB72DAF-854C-EEE8-E1B3-6E5A87DEA1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757236</xdr:colOff>
      <xdr:row>18</xdr:row>
      <xdr:rowOff>4762</xdr:rowOff>
    </xdr:from>
    <xdr:to>
      <xdr:col>9</xdr:col>
      <xdr:colOff>9524</xdr:colOff>
      <xdr:row>31</xdr:row>
      <xdr:rowOff>142875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2BC1193-817E-7E01-6DA6-D483C7763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18</xdr:row>
      <xdr:rowOff>4763</xdr:rowOff>
    </xdr:from>
    <xdr:to>
      <xdr:col>6</xdr:col>
      <xdr:colOff>19050</xdr:colOff>
      <xdr:row>31</xdr:row>
      <xdr:rowOff>38101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8EFF573-4E34-80F8-9848-948A6D5F78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742951</xdr:colOff>
      <xdr:row>8</xdr:row>
      <xdr:rowOff>28576</xdr:rowOff>
    </xdr:from>
    <xdr:to>
      <xdr:col>3</xdr:col>
      <xdr:colOff>0</xdr:colOff>
      <xdr:row>19</xdr:row>
      <xdr:rowOff>161926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B022F2-B4A6-2D41-29F6-1A1868571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752476</xdr:colOff>
      <xdr:row>8</xdr:row>
      <xdr:rowOff>19052</xdr:rowOff>
    </xdr:from>
    <xdr:to>
      <xdr:col>5</xdr:col>
      <xdr:colOff>1676400</xdr:colOff>
      <xdr:row>19</xdr:row>
      <xdr:rowOff>161926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CD9312-4E7C-B469-CB61-25725AB80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752476</xdr:colOff>
      <xdr:row>8</xdr:row>
      <xdr:rowOff>9526</xdr:rowOff>
    </xdr:from>
    <xdr:to>
      <xdr:col>9</xdr:col>
      <xdr:colOff>0</xdr:colOff>
      <xdr:row>19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CF4400F-9B9E-6C3F-63ED-EF1B0ED17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25</xdr:row>
      <xdr:rowOff>85726</xdr:rowOff>
    </xdr:from>
    <xdr:to>
      <xdr:col>5</xdr:col>
      <xdr:colOff>1652587</xdr:colOff>
      <xdr:row>43</xdr:row>
      <xdr:rowOff>142876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6AE7E63-8D84-4B7C-FD84-245267C59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0" y="5295901"/>
          <a:ext cx="3348037" cy="3486150"/>
        </a:xfrm>
        <a:prstGeom prst="rect">
          <a:avLst/>
        </a:prstGeom>
      </xdr:spPr>
    </xdr:pic>
    <xdr:clientData/>
  </xdr:twoCellAnchor>
  <xdr:twoCellAnchor>
    <xdr:from>
      <xdr:col>0</xdr:col>
      <xdr:colOff>704850</xdr:colOff>
      <xdr:row>25</xdr:row>
      <xdr:rowOff>38100</xdr:rowOff>
    </xdr:from>
    <xdr:to>
      <xdr:col>2</xdr:col>
      <xdr:colOff>1600200</xdr:colOff>
      <xdr:row>41</xdr:row>
      <xdr:rowOff>66114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13E914C-2503-44E5-9409-A83785498026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8" t="3070" r="1857" b="-927"/>
        <a:stretch/>
      </xdr:blipFill>
      <xdr:spPr>
        <a:xfrm>
          <a:off x="704850" y="5248275"/>
          <a:ext cx="3095625" cy="3076014"/>
        </a:xfrm>
        <a:prstGeom prst="rect">
          <a:avLst/>
        </a:prstGeom>
      </xdr:spPr>
    </xdr:pic>
    <xdr:clientData/>
  </xdr:twoCellAnchor>
  <xdr:twoCellAnchor>
    <xdr:from>
      <xdr:col>6</xdr:col>
      <xdr:colOff>647701</xdr:colOff>
      <xdr:row>25</xdr:row>
      <xdr:rowOff>90085</xdr:rowOff>
    </xdr:from>
    <xdr:to>
      <xdr:col>9</xdr:col>
      <xdr:colOff>190501</xdr:colOff>
      <xdr:row>43</xdr:row>
      <xdr:rowOff>128990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DA1EE3-439D-44D7-B2B4-14978467564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8817" y="5362853"/>
          <a:ext cx="3488872" cy="3406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3"/>
  <sheetViews>
    <sheetView showGridLines="0" topLeftCell="A7" workbookViewId="0">
      <selection activeCell="G3" sqref="G3"/>
    </sheetView>
  </sheetViews>
  <sheetFormatPr baseColWidth="10" defaultRowHeight="15" x14ac:dyDescent="0.25"/>
  <cols>
    <col min="1" max="1" width="11.42578125" style="3"/>
    <col min="2" max="2" width="40.42578125" style="3" customWidth="1"/>
    <col min="3" max="3" width="24.28515625" style="3" customWidth="1"/>
    <col min="4" max="4" width="11.42578125" style="3"/>
    <col min="5" max="5" width="40.42578125" style="3" customWidth="1"/>
    <col min="6" max="6" width="24.28515625" style="3" customWidth="1"/>
    <col min="7" max="7" width="11.42578125" style="3"/>
    <col min="8" max="8" width="40.42578125" style="3" customWidth="1"/>
    <col min="9" max="9" width="24.28515625" style="3" customWidth="1"/>
    <col min="10" max="16384" width="11.42578125" style="3"/>
  </cols>
  <sheetData>
    <row r="3" spans="2:9" ht="16.5" x14ac:dyDescent="0.25">
      <c r="B3" s="59" t="s">
        <v>10</v>
      </c>
      <c r="C3" s="60"/>
      <c r="D3" s="1"/>
      <c r="E3" s="59" t="s">
        <v>10</v>
      </c>
      <c r="F3" s="60"/>
      <c r="G3" s="1"/>
      <c r="H3" s="59" t="s">
        <v>10</v>
      </c>
      <c r="I3" s="60"/>
    </row>
    <row r="4" spans="2:9" ht="16.5" x14ac:dyDescent="0.25">
      <c r="B4" s="59" t="s">
        <v>72</v>
      </c>
      <c r="C4" s="60"/>
      <c r="E4" s="61" t="s">
        <v>73</v>
      </c>
      <c r="F4" s="62"/>
      <c r="H4" s="61" t="s">
        <v>74</v>
      </c>
      <c r="I4" s="62"/>
    </row>
    <row r="5" spans="2:9" ht="16.5" x14ac:dyDescent="0.25">
      <c r="B5" s="56" t="s">
        <v>11</v>
      </c>
      <c r="C5" s="57"/>
      <c r="D5" s="1"/>
      <c r="E5" s="58" t="s">
        <v>11</v>
      </c>
      <c r="F5" s="58"/>
      <c r="G5" s="1"/>
      <c r="H5" s="58" t="s">
        <v>11</v>
      </c>
      <c r="I5" s="58"/>
    </row>
    <row r="6" spans="2:9" ht="16.5" x14ac:dyDescent="0.25">
      <c r="B6" s="11" t="s">
        <v>68</v>
      </c>
      <c r="C6" s="43">
        <v>145951</v>
      </c>
      <c r="D6" s="1"/>
      <c r="E6" s="13" t="s">
        <v>68</v>
      </c>
      <c r="F6" s="43">
        <v>145994</v>
      </c>
      <c r="G6" s="1"/>
      <c r="H6" s="12" t="s">
        <v>68</v>
      </c>
      <c r="I6" s="44">
        <v>146284</v>
      </c>
    </row>
    <row r="7" spans="2:9" ht="16.5" x14ac:dyDescent="0.3">
      <c r="B7" s="14" t="s">
        <v>12</v>
      </c>
      <c r="C7" s="15">
        <f>C6</f>
        <v>145951</v>
      </c>
      <c r="D7" s="16"/>
      <c r="E7" s="14" t="s">
        <v>12</v>
      </c>
      <c r="F7" s="15">
        <f>F6</f>
        <v>145994</v>
      </c>
      <c r="G7" s="17"/>
      <c r="H7" s="14" t="s">
        <v>12</v>
      </c>
      <c r="I7" s="45">
        <f>I6</f>
        <v>146284</v>
      </c>
    </row>
    <row r="8" spans="2:9" ht="16.5" x14ac:dyDescent="0.25">
      <c r="B8" s="56" t="s">
        <v>13</v>
      </c>
      <c r="C8" s="57"/>
      <c r="D8" s="1"/>
      <c r="E8" s="58" t="s">
        <v>13</v>
      </c>
      <c r="F8" s="58"/>
      <c r="G8" s="1"/>
      <c r="H8" s="58" t="s">
        <v>13</v>
      </c>
      <c r="I8" s="58"/>
    </row>
    <row r="9" spans="2:9" ht="16.5" x14ac:dyDescent="0.25">
      <c r="B9" s="12" t="s">
        <v>14</v>
      </c>
      <c r="C9" s="42">
        <v>19904</v>
      </c>
      <c r="D9" s="1"/>
      <c r="E9" s="13" t="s">
        <v>14</v>
      </c>
      <c r="F9" s="42">
        <v>19870</v>
      </c>
      <c r="G9" s="1"/>
      <c r="H9" s="12" t="s">
        <v>15</v>
      </c>
      <c r="I9" s="44">
        <v>19366</v>
      </c>
    </row>
    <row r="10" spans="2:9" ht="16.5" x14ac:dyDescent="0.25">
      <c r="B10" s="13" t="s">
        <v>16</v>
      </c>
      <c r="C10" s="42">
        <v>5</v>
      </c>
      <c r="D10" s="16"/>
      <c r="E10" s="13" t="s">
        <v>17</v>
      </c>
      <c r="F10" s="42">
        <v>4</v>
      </c>
      <c r="G10" s="1"/>
      <c r="H10" s="12" t="s">
        <v>16</v>
      </c>
      <c r="I10" s="44">
        <v>2</v>
      </c>
    </row>
    <row r="11" spans="2:9" ht="16.5" x14ac:dyDescent="0.25">
      <c r="B11" s="12" t="s">
        <v>18</v>
      </c>
      <c r="C11" s="42">
        <v>4055</v>
      </c>
      <c r="D11" s="1"/>
      <c r="E11" s="13" t="s">
        <v>18</v>
      </c>
      <c r="F11" s="42">
        <v>4050</v>
      </c>
      <c r="G11" s="17"/>
      <c r="H11" s="12" t="s">
        <v>19</v>
      </c>
      <c r="I11" s="44">
        <v>4048</v>
      </c>
    </row>
    <row r="12" spans="2:9" ht="16.5" x14ac:dyDescent="0.3">
      <c r="B12" s="14" t="s">
        <v>20</v>
      </c>
      <c r="C12" s="15">
        <f>C9+C10+C11</f>
        <v>23964</v>
      </c>
      <c r="D12" s="1"/>
      <c r="E12" s="14" t="s">
        <v>12</v>
      </c>
      <c r="F12" s="47">
        <f>F11+F10+F9</f>
        <v>23924</v>
      </c>
      <c r="G12" s="17"/>
      <c r="H12" s="14" t="s">
        <v>12</v>
      </c>
      <c r="I12" s="45">
        <f>I11+I10+I9</f>
        <v>23416</v>
      </c>
    </row>
    <row r="13" spans="2:9" ht="16.5" x14ac:dyDescent="0.25">
      <c r="B13" s="56" t="s">
        <v>21</v>
      </c>
      <c r="C13" s="57"/>
      <c r="D13" s="1"/>
      <c r="E13" s="58" t="s">
        <v>21</v>
      </c>
      <c r="F13" s="58"/>
      <c r="G13" s="1"/>
      <c r="H13" s="58" t="s">
        <v>21</v>
      </c>
      <c r="I13" s="58"/>
    </row>
    <row r="14" spans="2:9" ht="18.75" customHeight="1" x14ac:dyDescent="0.25">
      <c r="B14" s="13" t="s">
        <v>22</v>
      </c>
      <c r="C14" s="42">
        <v>505</v>
      </c>
      <c r="D14" s="1"/>
      <c r="E14" s="13" t="s">
        <v>22</v>
      </c>
      <c r="F14" s="42">
        <v>506</v>
      </c>
      <c r="G14" s="1"/>
      <c r="H14" s="13" t="s">
        <v>22</v>
      </c>
      <c r="I14" s="44">
        <v>507</v>
      </c>
    </row>
    <row r="15" spans="2:9" ht="16.5" x14ac:dyDescent="0.25">
      <c r="B15" s="13" t="s">
        <v>23</v>
      </c>
      <c r="C15" s="42">
        <v>2</v>
      </c>
      <c r="D15" s="16"/>
      <c r="E15" s="13" t="s">
        <v>23</v>
      </c>
      <c r="F15" s="42">
        <v>2</v>
      </c>
      <c r="G15" s="1"/>
      <c r="H15" s="12" t="s">
        <v>14</v>
      </c>
      <c r="I15" s="44">
        <v>2</v>
      </c>
    </row>
    <row r="16" spans="2:9" ht="16.5" x14ac:dyDescent="0.25">
      <c r="B16" s="13" t="s">
        <v>16</v>
      </c>
      <c r="C16" s="42">
        <v>22234</v>
      </c>
      <c r="D16" s="1"/>
      <c r="E16" s="13" t="s">
        <v>16</v>
      </c>
      <c r="F16" s="42">
        <v>22218</v>
      </c>
      <c r="G16" s="17"/>
      <c r="H16" s="12" t="s">
        <v>16</v>
      </c>
      <c r="I16" s="44">
        <v>21786</v>
      </c>
    </row>
    <row r="17" spans="2:9" ht="16.5" x14ac:dyDescent="0.3">
      <c r="B17" s="14" t="s">
        <v>12</v>
      </c>
      <c r="C17" s="19">
        <f>C14+C15+C16</f>
        <v>22741</v>
      </c>
      <c r="D17" s="1"/>
      <c r="E17" s="14" t="s">
        <v>12</v>
      </c>
      <c r="F17" s="47">
        <f>F16+F15+F14</f>
        <v>22726</v>
      </c>
      <c r="G17" s="1"/>
      <c r="H17" s="14" t="s">
        <v>12</v>
      </c>
      <c r="I17" s="45">
        <f>I16+I15+I14</f>
        <v>22295</v>
      </c>
    </row>
    <row r="18" spans="2:9" ht="16.5" x14ac:dyDescent="0.3">
      <c r="B18" s="20" t="s">
        <v>9</v>
      </c>
      <c r="C18" s="21">
        <f>C7+C12+C17</f>
        <v>192656</v>
      </c>
      <c r="D18" s="1"/>
      <c r="E18" s="22" t="s">
        <v>9</v>
      </c>
      <c r="F18" s="21">
        <f>F7+F12+F17</f>
        <v>192644</v>
      </c>
      <c r="G18" s="1"/>
      <c r="H18" s="20" t="s">
        <v>9</v>
      </c>
      <c r="I18" s="46">
        <f>I7+I12+I17</f>
        <v>191995</v>
      </c>
    </row>
    <row r="19" spans="2:9" x14ac:dyDescent="0.25">
      <c r="G19" s="1"/>
    </row>
    <row r="32" spans="2:9" ht="18" customHeight="1" x14ac:dyDescent="0.25"/>
    <row r="41" spans="2:9" ht="16.5" x14ac:dyDescent="0.3">
      <c r="B41" s="53" t="s">
        <v>11</v>
      </c>
      <c r="C41" s="15">
        <f>C7</f>
        <v>145951</v>
      </c>
      <c r="E41" s="53" t="s">
        <v>11</v>
      </c>
      <c r="F41" s="15">
        <v>144091</v>
      </c>
      <c r="H41" s="53" t="s">
        <v>11</v>
      </c>
      <c r="I41" s="15">
        <v>144444</v>
      </c>
    </row>
    <row r="42" spans="2:9" ht="16.5" x14ac:dyDescent="0.3">
      <c r="B42" s="53" t="s">
        <v>13</v>
      </c>
      <c r="C42" s="15">
        <f>C12</f>
        <v>23964</v>
      </c>
      <c r="E42" s="53" t="s">
        <v>13</v>
      </c>
      <c r="F42" s="15">
        <v>23951</v>
      </c>
      <c r="H42" s="53" t="s">
        <v>13</v>
      </c>
      <c r="I42" s="15">
        <v>23961</v>
      </c>
    </row>
    <row r="43" spans="2:9" ht="16.5" x14ac:dyDescent="0.25">
      <c r="B43" s="53" t="s">
        <v>21</v>
      </c>
      <c r="C43" s="19">
        <f>C17</f>
        <v>22741</v>
      </c>
      <c r="E43" s="53" t="s">
        <v>21</v>
      </c>
      <c r="F43" s="19">
        <v>22695</v>
      </c>
      <c r="H43" s="53" t="s">
        <v>21</v>
      </c>
      <c r="I43" s="19">
        <v>22741</v>
      </c>
    </row>
  </sheetData>
  <mergeCells count="15">
    <mergeCell ref="B3:C3"/>
    <mergeCell ref="H3:I3"/>
    <mergeCell ref="E3:F3"/>
    <mergeCell ref="B4:C4"/>
    <mergeCell ref="H4:I4"/>
    <mergeCell ref="E4:F4"/>
    <mergeCell ref="B13:C13"/>
    <mergeCell ref="H13:I13"/>
    <mergeCell ref="E13:F13"/>
    <mergeCell ref="B5:C5"/>
    <mergeCell ref="H5:I5"/>
    <mergeCell ref="E5:F5"/>
    <mergeCell ref="B8:C8"/>
    <mergeCell ref="H8:I8"/>
    <mergeCell ref="E8:F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9"/>
  <sheetViews>
    <sheetView showGridLines="0" workbookViewId="0">
      <selection activeCell="H4" sqref="H4:I4"/>
    </sheetView>
  </sheetViews>
  <sheetFormatPr baseColWidth="10" defaultRowHeight="15" x14ac:dyDescent="0.25"/>
  <cols>
    <col min="1" max="1" width="11.42578125" style="3"/>
    <col min="2" max="2" width="24.140625" style="3" customWidth="1"/>
    <col min="3" max="3" width="26.5703125" style="3" customWidth="1"/>
    <col min="4" max="4" width="11.42578125" style="3"/>
    <col min="5" max="5" width="25" style="3" customWidth="1"/>
    <col min="6" max="6" width="25.42578125" style="3" customWidth="1"/>
    <col min="7" max="7" width="11.42578125" style="3"/>
    <col min="8" max="8" width="22.42578125" style="3" customWidth="1"/>
    <col min="9" max="9" width="28.42578125" style="3" customWidth="1"/>
    <col min="10" max="16384" width="11.42578125" style="3"/>
  </cols>
  <sheetData>
    <row r="3" spans="2:9" ht="16.5" x14ac:dyDescent="0.25">
      <c r="B3" s="63" t="s">
        <v>0</v>
      </c>
      <c r="C3" s="63"/>
      <c r="D3" s="1"/>
      <c r="E3" s="64" t="s">
        <v>0</v>
      </c>
      <c r="F3" s="64"/>
      <c r="H3" s="64" t="s">
        <v>0</v>
      </c>
      <c r="I3" s="64"/>
    </row>
    <row r="4" spans="2:9" ht="16.5" x14ac:dyDescent="0.25">
      <c r="B4" s="65" t="s">
        <v>70</v>
      </c>
      <c r="C4" s="65"/>
      <c r="D4" s="1"/>
      <c r="E4" s="66" t="s">
        <v>73</v>
      </c>
      <c r="F4" s="67"/>
      <c r="H4" s="66" t="s">
        <v>74</v>
      </c>
      <c r="I4" s="67"/>
    </row>
    <row r="5" spans="2:9" ht="16.5" x14ac:dyDescent="0.25">
      <c r="B5" s="5" t="s">
        <v>1</v>
      </c>
      <c r="C5" s="5" t="s">
        <v>2</v>
      </c>
      <c r="D5" s="1"/>
      <c r="E5" s="6" t="s">
        <v>1</v>
      </c>
      <c r="F5" s="6" t="s">
        <v>3</v>
      </c>
      <c r="H5" s="6" t="s">
        <v>1</v>
      </c>
      <c r="I5" s="6" t="s">
        <v>3</v>
      </c>
    </row>
    <row r="6" spans="2:9" ht="16.5" x14ac:dyDescent="0.25">
      <c r="B6" s="7" t="s">
        <v>4</v>
      </c>
      <c r="C6" s="41">
        <v>111595</v>
      </c>
      <c r="D6" s="1"/>
      <c r="E6" s="7" t="s">
        <v>5</v>
      </c>
      <c r="F6" s="41">
        <v>111627</v>
      </c>
      <c r="H6" s="7" t="s">
        <v>5</v>
      </c>
      <c r="I6" s="40">
        <v>111178</v>
      </c>
    </row>
    <row r="7" spans="2:9" ht="16.5" x14ac:dyDescent="0.25">
      <c r="B7" s="7" t="s">
        <v>6</v>
      </c>
      <c r="C7" s="41">
        <v>81061</v>
      </c>
      <c r="D7" s="1"/>
      <c r="E7" s="7" t="s">
        <v>7</v>
      </c>
      <c r="F7" s="41">
        <v>81017</v>
      </c>
      <c r="H7" s="7" t="s">
        <v>7</v>
      </c>
      <c r="I7" s="40">
        <v>80817</v>
      </c>
    </row>
    <row r="8" spans="2:9" ht="16.5" x14ac:dyDescent="0.3">
      <c r="B8" s="9" t="s">
        <v>8</v>
      </c>
      <c r="C8" s="38">
        <f>C6+C7</f>
        <v>192656</v>
      </c>
      <c r="D8" s="1"/>
      <c r="E8" s="10" t="s">
        <v>9</v>
      </c>
      <c r="F8" s="39">
        <f>F6+F7</f>
        <v>192644</v>
      </c>
      <c r="H8" s="10" t="s">
        <v>9</v>
      </c>
      <c r="I8" s="39">
        <f>I6+I7</f>
        <v>191995</v>
      </c>
    </row>
    <row r="9" spans="2:9" x14ac:dyDescent="0.25">
      <c r="C9" s="37"/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2"/>
  <sheetViews>
    <sheetView showGridLines="0" topLeftCell="F31" zoomScale="110" zoomScaleNormal="110" workbookViewId="0">
      <selection activeCell="J4" sqref="J4:L4"/>
    </sheetView>
  </sheetViews>
  <sheetFormatPr baseColWidth="10" defaultRowHeight="16.5" x14ac:dyDescent="0.3"/>
  <cols>
    <col min="1" max="1" width="11.42578125" style="23"/>
    <col min="2" max="2" width="28.28515625" style="23" bestFit="1" customWidth="1"/>
    <col min="3" max="3" width="39" style="23" customWidth="1"/>
    <col min="4" max="4" width="12.42578125" style="23" customWidth="1"/>
    <col min="5" max="5" width="11.42578125" style="23"/>
    <col min="6" max="6" width="28.28515625" style="23" bestFit="1" customWidth="1"/>
    <col min="7" max="7" width="38.28515625" style="23" customWidth="1"/>
    <col min="8" max="8" width="10.85546875" style="23" customWidth="1"/>
    <col min="9" max="9" width="11.42578125" style="23"/>
    <col min="10" max="10" width="28.28515625" style="23" bestFit="1" customWidth="1"/>
    <col min="11" max="11" width="37.140625" style="23" customWidth="1"/>
    <col min="12" max="12" width="10.140625" style="23" bestFit="1" customWidth="1"/>
    <col min="13" max="16384" width="11.42578125" style="23"/>
  </cols>
  <sheetData>
    <row r="3" spans="2:12" x14ac:dyDescent="0.3">
      <c r="B3" s="2" t="s">
        <v>24</v>
      </c>
      <c r="C3" s="2" t="s">
        <v>25</v>
      </c>
      <c r="D3" s="2" t="s">
        <v>3</v>
      </c>
      <c r="F3" s="2" t="s">
        <v>24</v>
      </c>
      <c r="G3" s="2" t="s">
        <v>25</v>
      </c>
      <c r="H3" s="2" t="s">
        <v>3</v>
      </c>
      <c r="J3" s="2" t="s">
        <v>24</v>
      </c>
      <c r="K3" s="2" t="s">
        <v>25</v>
      </c>
      <c r="L3" s="2" t="s">
        <v>3</v>
      </c>
    </row>
    <row r="4" spans="2:12" x14ac:dyDescent="0.3">
      <c r="B4" s="59" t="s">
        <v>70</v>
      </c>
      <c r="C4" s="71"/>
      <c r="D4" s="60"/>
      <c r="F4" s="61" t="s">
        <v>73</v>
      </c>
      <c r="G4" s="72"/>
      <c r="H4" s="62"/>
      <c r="J4" s="61" t="s">
        <v>74</v>
      </c>
      <c r="K4" s="72"/>
      <c r="L4" s="62"/>
    </row>
    <row r="5" spans="2:12" x14ac:dyDescent="0.3">
      <c r="B5" s="73" t="s">
        <v>26</v>
      </c>
      <c r="C5" s="12" t="s">
        <v>27</v>
      </c>
      <c r="D5" s="12">
        <v>3</v>
      </c>
      <c r="F5" s="73" t="s">
        <v>26</v>
      </c>
      <c r="G5" s="12" t="s">
        <v>27</v>
      </c>
      <c r="H5" s="12">
        <v>3</v>
      </c>
      <c r="J5" s="68" t="s">
        <v>26</v>
      </c>
      <c r="K5" s="12" t="s">
        <v>27</v>
      </c>
      <c r="L5" s="12">
        <v>3</v>
      </c>
    </row>
    <row r="6" spans="2:12" x14ac:dyDescent="0.3">
      <c r="B6" s="73"/>
      <c r="C6" s="12" t="s">
        <v>28</v>
      </c>
      <c r="D6" s="12">
        <v>2</v>
      </c>
      <c r="F6" s="73"/>
      <c r="G6" s="12" t="s">
        <v>28</v>
      </c>
      <c r="H6" s="12">
        <v>2</v>
      </c>
      <c r="J6" s="69"/>
      <c r="K6" s="12" t="s">
        <v>28</v>
      </c>
      <c r="L6" s="12">
        <v>2</v>
      </c>
    </row>
    <row r="7" spans="2:12" x14ac:dyDescent="0.3">
      <c r="B7" s="73"/>
      <c r="C7" s="12" t="s">
        <v>29</v>
      </c>
      <c r="D7" s="12">
        <v>136</v>
      </c>
      <c r="F7" s="73"/>
      <c r="G7" s="12" t="s">
        <v>29</v>
      </c>
      <c r="H7" s="12">
        <v>136</v>
      </c>
      <c r="J7" s="69"/>
      <c r="K7" s="12" t="s">
        <v>29</v>
      </c>
      <c r="L7" s="12">
        <v>137</v>
      </c>
    </row>
    <row r="8" spans="2:12" x14ac:dyDescent="0.3">
      <c r="B8" s="73"/>
      <c r="C8" s="12" t="s">
        <v>30</v>
      </c>
      <c r="D8" s="12">
        <v>1</v>
      </c>
      <c r="F8" s="73"/>
      <c r="G8" s="12" t="s">
        <v>30</v>
      </c>
      <c r="H8" s="12">
        <v>1</v>
      </c>
      <c r="J8" s="69"/>
      <c r="K8" s="12" t="s">
        <v>30</v>
      </c>
      <c r="L8" s="12">
        <v>1</v>
      </c>
    </row>
    <row r="9" spans="2:12" x14ac:dyDescent="0.3">
      <c r="B9" s="73"/>
      <c r="C9" s="12" t="s">
        <v>31</v>
      </c>
      <c r="D9" s="12">
        <v>1</v>
      </c>
      <c r="F9" s="73"/>
      <c r="G9" s="12" t="s">
        <v>31</v>
      </c>
      <c r="H9" s="12">
        <v>1</v>
      </c>
      <c r="J9" s="69"/>
      <c r="K9" s="12" t="s">
        <v>31</v>
      </c>
      <c r="L9" s="12">
        <v>1</v>
      </c>
    </row>
    <row r="10" spans="2:12" x14ac:dyDescent="0.3">
      <c r="B10" s="73"/>
      <c r="C10" s="24" t="s">
        <v>12</v>
      </c>
      <c r="D10" s="24">
        <f>SUM(D5:D9)</f>
        <v>143</v>
      </c>
      <c r="F10" s="73"/>
      <c r="G10" s="24" t="s">
        <v>12</v>
      </c>
      <c r="H10" s="24">
        <f>H5+H6+H7+H8+H9</f>
        <v>143</v>
      </c>
      <c r="J10" s="70"/>
      <c r="K10" s="24" t="s">
        <v>12</v>
      </c>
      <c r="L10" s="24">
        <f>SUM(L5:L9)</f>
        <v>144</v>
      </c>
    </row>
    <row r="11" spans="2:12" x14ac:dyDescent="0.3">
      <c r="B11" s="73" t="s">
        <v>32</v>
      </c>
      <c r="C11" s="12" t="s">
        <v>33</v>
      </c>
      <c r="D11" s="12">
        <v>5</v>
      </c>
      <c r="F11" s="73" t="s">
        <v>32</v>
      </c>
      <c r="G11" s="12" t="s">
        <v>33</v>
      </c>
      <c r="H11" s="12">
        <v>5</v>
      </c>
      <c r="J11" s="68" t="s">
        <v>32</v>
      </c>
      <c r="K11" s="12" t="s">
        <v>33</v>
      </c>
      <c r="L11" s="12">
        <v>5</v>
      </c>
    </row>
    <row r="12" spans="2:12" x14ac:dyDescent="0.3">
      <c r="B12" s="73"/>
      <c r="C12" s="12" t="s">
        <v>40</v>
      </c>
      <c r="D12" s="12">
        <v>1</v>
      </c>
      <c r="F12" s="73"/>
      <c r="G12" s="12" t="s">
        <v>40</v>
      </c>
      <c r="H12" s="12">
        <v>1</v>
      </c>
      <c r="J12" s="69"/>
      <c r="K12" s="12" t="s">
        <v>40</v>
      </c>
      <c r="L12" s="12">
        <v>1</v>
      </c>
    </row>
    <row r="13" spans="2:12" x14ac:dyDescent="0.3">
      <c r="B13" s="73"/>
      <c r="C13" s="12" t="s">
        <v>27</v>
      </c>
      <c r="D13" s="12">
        <v>1</v>
      </c>
      <c r="F13" s="73"/>
      <c r="G13" s="12" t="s">
        <v>27</v>
      </c>
      <c r="H13" s="12">
        <v>1</v>
      </c>
      <c r="J13" s="69"/>
      <c r="K13" s="12" t="s">
        <v>27</v>
      </c>
      <c r="L13" s="12">
        <v>1</v>
      </c>
    </row>
    <row r="14" spans="2:12" x14ac:dyDescent="0.3">
      <c r="B14" s="73"/>
      <c r="C14" s="12" t="s">
        <v>34</v>
      </c>
      <c r="D14" s="12">
        <v>1</v>
      </c>
      <c r="F14" s="73"/>
      <c r="G14" s="12" t="s">
        <v>34</v>
      </c>
      <c r="H14" s="12">
        <v>1</v>
      </c>
      <c r="J14" s="69"/>
      <c r="K14" s="12" t="s">
        <v>34</v>
      </c>
      <c r="L14" s="12">
        <v>1</v>
      </c>
    </row>
    <row r="15" spans="2:12" x14ac:dyDescent="0.3">
      <c r="B15" s="73"/>
      <c r="C15" s="12" t="s">
        <v>35</v>
      </c>
      <c r="D15" s="12">
        <v>1</v>
      </c>
      <c r="F15" s="73"/>
      <c r="G15" s="12" t="s">
        <v>35</v>
      </c>
      <c r="H15" s="12">
        <v>1</v>
      </c>
      <c r="J15" s="69"/>
      <c r="K15" s="12" t="s">
        <v>35</v>
      </c>
      <c r="L15" s="12">
        <v>1</v>
      </c>
    </row>
    <row r="16" spans="2:12" x14ac:dyDescent="0.3">
      <c r="B16" s="73"/>
      <c r="C16" s="12" t="s">
        <v>28</v>
      </c>
      <c r="D16" s="12">
        <v>1</v>
      </c>
      <c r="F16" s="73"/>
      <c r="G16" s="12" t="s">
        <v>28</v>
      </c>
      <c r="H16" s="12">
        <v>1</v>
      </c>
      <c r="J16" s="69"/>
      <c r="K16" s="12" t="s">
        <v>28</v>
      </c>
      <c r="L16" s="12">
        <v>1</v>
      </c>
    </row>
    <row r="17" spans="2:12" x14ac:dyDescent="0.3">
      <c r="B17" s="73"/>
      <c r="C17" s="12" t="s">
        <v>36</v>
      </c>
      <c r="D17" s="12">
        <v>5</v>
      </c>
      <c r="F17" s="73"/>
      <c r="G17" s="12" t="s">
        <v>36</v>
      </c>
      <c r="H17" s="12">
        <v>4</v>
      </c>
      <c r="J17" s="69"/>
      <c r="K17" s="12" t="s">
        <v>36</v>
      </c>
      <c r="L17" s="12">
        <v>5</v>
      </c>
    </row>
    <row r="18" spans="2:12" x14ac:dyDescent="0.3">
      <c r="B18" s="73"/>
      <c r="C18" s="12" t="s">
        <v>37</v>
      </c>
      <c r="D18" s="12">
        <v>2</v>
      </c>
      <c r="F18" s="73"/>
      <c r="G18" s="12" t="s">
        <v>37</v>
      </c>
      <c r="H18" s="12">
        <v>2</v>
      </c>
      <c r="J18" s="69"/>
      <c r="K18" s="12" t="s">
        <v>37</v>
      </c>
      <c r="L18" s="12">
        <v>2</v>
      </c>
    </row>
    <row r="19" spans="2:12" x14ac:dyDescent="0.3">
      <c r="B19" s="73"/>
      <c r="C19" s="12" t="s">
        <v>38</v>
      </c>
      <c r="D19" s="12">
        <v>1</v>
      </c>
      <c r="F19" s="73"/>
      <c r="G19" s="12" t="s">
        <v>38</v>
      </c>
      <c r="H19" s="12">
        <v>1</v>
      </c>
      <c r="J19" s="70"/>
      <c r="K19" s="12" t="s">
        <v>38</v>
      </c>
      <c r="L19" s="12">
        <v>1</v>
      </c>
    </row>
    <row r="20" spans="2:12" x14ac:dyDescent="0.3">
      <c r="B20" s="73"/>
      <c r="C20" s="24" t="s">
        <v>12</v>
      </c>
      <c r="D20" s="24">
        <f>SUM(D11:D19)</f>
        <v>18</v>
      </c>
      <c r="F20" s="73"/>
      <c r="G20" s="24" t="s">
        <v>12</v>
      </c>
      <c r="H20" s="24">
        <f>H11+H12+H13+H14+H15+H16+H17+H18+H19</f>
        <v>17</v>
      </c>
      <c r="J20" s="68" t="s">
        <v>39</v>
      </c>
      <c r="K20" s="24" t="s">
        <v>12</v>
      </c>
      <c r="L20" s="24">
        <f>SUM(L11:L19)</f>
        <v>18</v>
      </c>
    </row>
    <row r="21" spans="2:12" x14ac:dyDescent="0.3">
      <c r="B21" s="73" t="s">
        <v>39</v>
      </c>
      <c r="C21" s="12" t="s">
        <v>33</v>
      </c>
      <c r="D21" s="12">
        <v>47</v>
      </c>
      <c r="F21" s="68" t="s">
        <v>39</v>
      </c>
      <c r="G21" s="12" t="s">
        <v>33</v>
      </c>
      <c r="H21" s="12">
        <f>30+17</f>
        <v>47</v>
      </c>
      <c r="J21" s="69"/>
      <c r="K21" s="12" t="s">
        <v>33</v>
      </c>
      <c r="L21" s="12">
        <f>30+17</f>
        <v>47</v>
      </c>
    </row>
    <row r="22" spans="2:12" x14ac:dyDescent="0.3">
      <c r="B22" s="73"/>
      <c r="C22" s="12" t="s">
        <v>40</v>
      </c>
      <c r="D22" s="12">
        <v>60</v>
      </c>
      <c r="F22" s="69"/>
      <c r="G22" s="12" t="s">
        <v>40</v>
      </c>
      <c r="H22" s="12">
        <f>45+15</f>
        <v>60</v>
      </c>
      <c r="J22" s="69"/>
      <c r="K22" s="12" t="s">
        <v>40</v>
      </c>
      <c r="L22" s="12">
        <f>45+15</f>
        <v>60</v>
      </c>
    </row>
    <row r="23" spans="2:12" x14ac:dyDescent="0.3">
      <c r="B23" s="73"/>
      <c r="C23" s="12" t="s">
        <v>27</v>
      </c>
      <c r="D23" s="12">
        <v>39</v>
      </c>
      <c r="F23" s="69"/>
      <c r="G23" s="12" t="s">
        <v>27</v>
      </c>
      <c r="H23" s="12">
        <f>31+8</f>
        <v>39</v>
      </c>
      <c r="J23" s="69"/>
      <c r="K23" s="12" t="s">
        <v>27</v>
      </c>
      <c r="L23" s="12">
        <f>31+8</f>
        <v>39</v>
      </c>
    </row>
    <row r="24" spans="2:12" x14ac:dyDescent="0.3">
      <c r="B24" s="73"/>
      <c r="C24" s="12" t="s">
        <v>34</v>
      </c>
      <c r="D24" s="12">
        <v>81</v>
      </c>
      <c r="F24" s="69"/>
      <c r="G24" s="12" t="s">
        <v>34</v>
      </c>
      <c r="H24" s="12">
        <f>51+31</f>
        <v>82</v>
      </c>
      <c r="J24" s="69"/>
      <c r="K24" s="12" t="s">
        <v>34</v>
      </c>
      <c r="L24" s="12">
        <f>51+31</f>
        <v>82</v>
      </c>
    </row>
    <row r="25" spans="2:12" x14ac:dyDescent="0.3">
      <c r="B25" s="73"/>
      <c r="C25" s="12" t="s">
        <v>35</v>
      </c>
      <c r="D25" s="12">
        <v>13</v>
      </c>
      <c r="F25" s="69"/>
      <c r="G25" s="12" t="s">
        <v>35</v>
      </c>
      <c r="H25" s="12">
        <f>9+4</f>
        <v>13</v>
      </c>
      <c r="J25" s="69"/>
      <c r="K25" s="12" t="s">
        <v>35</v>
      </c>
      <c r="L25" s="12">
        <f>9+4</f>
        <v>13</v>
      </c>
    </row>
    <row r="26" spans="2:12" x14ac:dyDescent="0.3">
      <c r="B26" s="73"/>
      <c r="C26" s="12" t="s">
        <v>28</v>
      </c>
      <c r="D26" s="12">
        <v>6</v>
      </c>
      <c r="F26" s="69"/>
      <c r="G26" s="12" t="s">
        <v>28</v>
      </c>
      <c r="H26" s="12">
        <v>6</v>
      </c>
      <c r="J26" s="69"/>
      <c r="K26" s="12" t="s">
        <v>28</v>
      </c>
      <c r="L26" s="12">
        <v>6</v>
      </c>
    </row>
    <row r="27" spans="2:12" x14ac:dyDescent="0.3">
      <c r="B27" s="73"/>
      <c r="C27" s="12" t="s">
        <v>36</v>
      </c>
      <c r="D27" s="12">
        <v>160</v>
      </c>
      <c r="F27" s="69"/>
      <c r="G27" s="12" t="s">
        <v>36</v>
      </c>
      <c r="H27" s="12">
        <f>146+13</f>
        <v>159</v>
      </c>
      <c r="J27" s="69"/>
      <c r="K27" s="12" t="s">
        <v>36</v>
      </c>
      <c r="L27" s="12">
        <f>146+14</f>
        <v>160</v>
      </c>
    </row>
    <row r="28" spans="2:12" x14ac:dyDescent="0.3">
      <c r="B28" s="73"/>
      <c r="C28" s="12" t="s">
        <v>41</v>
      </c>
      <c r="D28" s="12">
        <v>3</v>
      </c>
      <c r="F28" s="69"/>
      <c r="G28" s="12" t="s">
        <v>41</v>
      </c>
      <c r="H28" s="12">
        <v>3</v>
      </c>
      <c r="J28" s="69"/>
      <c r="K28" s="12" t="s">
        <v>41</v>
      </c>
      <c r="L28" s="12">
        <v>3</v>
      </c>
    </row>
    <row r="29" spans="2:12" x14ac:dyDescent="0.3">
      <c r="B29" s="73"/>
      <c r="C29" s="12" t="s">
        <v>37</v>
      </c>
      <c r="D29" s="12">
        <v>37</v>
      </c>
      <c r="F29" s="69"/>
      <c r="G29" s="12" t="s">
        <v>37</v>
      </c>
      <c r="H29" s="12">
        <v>37</v>
      </c>
      <c r="J29" s="69"/>
      <c r="K29" s="12" t="s">
        <v>37</v>
      </c>
      <c r="L29" s="12">
        <f>20+17</f>
        <v>37</v>
      </c>
    </row>
    <row r="30" spans="2:12" s="31" customFormat="1" ht="15.75" customHeight="1" x14ac:dyDescent="0.3">
      <c r="B30" s="73"/>
      <c r="C30" s="32" t="s">
        <v>42</v>
      </c>
      <c r="D30" s="12">
        <v>2</v>
      </c>
      <c r="F30" s="69"/>
      <c r="G30" s="32" t="s">
        <v>42</v>
      </c>
      <c r="H30" s="12">
        <v>2</v>
      </c>
      <c r="J30" s="69"/>
      <c r="K30" s="36" t="s">
        <v>42</v>
      </c>
      <c r="L30" s="12">
        <v>2</v>
      </c>
    </row>
    <row r="31" spans="2:12" x14ac:dyDescent="0.3">
      <c r="B31" s="73"/>
      <c r="C31" s="12" t="s">
        <v>43</v>
      </c>
      <c r="D31" s="12">
        <v>9</v>
      </c>
      <c r="F31" s="69"/>
      <c r="G31" s="12" t="s">
        <v>43</v>
      </c>
      <c r="H31" s="12">
        <v>9</v>
      </c>
      <c r="J31" s="69"/>
      <c r="K31" s="12" t="s">
        <v>43</v>
      </c>
      <c r="L31" s="12">
        <v>9</v>
      </c>
    </row>
    <row r="32" spans="2:12" x14ac:dyDescent="0.3">
      <c r="B32" s="73"/>
      <c r="C32" s="12" t="s">
        <v>38</v>
      </c>
      <c r="D32" s="12">
        <v>224</v>
      </c>
      <c r="F32" s="69"/>
      <c r="G32" s="12" t="s">
        <v>38</v>
      </c>
      <c r="H32" s="12">
        <v>223</v>
      </c>
      <c r="J32" s="69"/>
      <c r="K32" s="12" t="s">
        <v>38</v>
      </c>
      <c r="L32" s="12">
        <v>222</v>
      </c>
    </row>
    <row r="33" spans="2:12" x14ac:dyDescent="0.3">
      <c r="B33" s="73"/>
      <c r="C33" s="12" t="s">
        <v>29</v>
      </c>
      <c r="D33" s="12">
        <v>19</v>
      </c>
      <c r="F33" s="69"/>
      <c r="G33" s="12" t="s">
        <v>29</v>
      </c>
      <c r="H33" s="12">
        <v>9</v>
      </c>
      <c r="J33" s="69"/>
      <c r="K33" s="12" t="s">
        <v>29</v>
      </c>
      <c r="L33" s="12">
        <f>9+10</f>
        <v>19</v>
      </c>
    </row>
    <row r="34" spans="2:12" x14ac:dyDescent="0.3">
      <c r="B34" s="73"/>
      <c r="C34" s="12" t="s">
        <v>30</v>
      </c>
      <c r="D34" s="12">
        <v>49</v>
      </c>
      <c r="F34" s="69"/>
      <c r="G34" s="12" t="s">
        <v>30</v>
      </c>
      <c r="H34" s="12">
        <v>59</v>
      </c>
      <c r="J34" s="69"/>
      <c r="K34" s="12" t="s">
        <v>30</v>
      </c>
      <c r="L34" s="12">
        <v>49</v>
      </c>
    </row>
    <row r="35" spans="2:12" x14ac:dyDescent="0.3">
      <c r="B35" s="73"/>
      <c r="C35" s="12" t="s">
        <v>44</v>
      </c>
      <c r="D35" s="12">
        <v>8</v>
      </c>
      <c r="F35" s="69"/>
      <c r="G35" s="12" t="s">
        <v>44</v>
      </c>
      <c r="H35" s="12">
        <v>8</v>
      </c>
      <c r="J35" s="69"/>
      <c r="K35" s="12" t="s">
        <v>44</v>
      </c>
      <c r="L35" s="12">
        <v>8</v>
      </c>
    </row>
    <row r="36" spans="2:12" x14ac:dyDescent="0.3">
      <c r="B36" s="73"/>
      <c r="C36" s="12" t="s">
        <v>45</v>
      </c>
      <c r="D36" s="12">
        <v>4508</v>
      </c>
      <c r="F36" s="69"/>
      <c r="G36" s="12" t="s">
        <v>45</v>
      </c>
      <c r="H36" s="54">
        <v>4513</v>
      </c>
      <c r="J36" s="69"/>
      <c r="K36" s="12" t="s">
        <v>45</v>
      </c>
      <c r="L36" s="55">
        <v>4518</v>
      </c>
    </row>
    <row r="37" spans="2:12" x14ac:dyDescent="0.3">
      <c r="B37" s="73"/>
      <c r="C37" s="12" t="s">
        <v>31</v>
      </c>
      <c r="D37" s="12">
        <v>37</v>
      </c>
      <c r="F37" s="69"/>
      <c r="G37" s="12" t="s">
        <v>31</v>
      </c>
      <c r="H37" s="12">
        <f>16+19+2</f>
        <v>37</v>
      </c>
      <c r="J37" s="69"/>
      <c r="K37" s="12" t="s">
        <v>31</v>
      </c>
      <c r="L37" s="12">
        <v>37</v>
      </c>
    </row>
    <row r="38" spans="2:12" x14ac:dyDescent="0.3">
      <c r="B38" s="73"/>
      <c r="C38" s="12" t="s">
        <v>69</v>
      </c>
      <c r="D38" s="12">
        <v>0</v>
      </c>
      <c r="F38" s="70"/>
      <c r="G38" s="34" t="s">
        <v>69</v>
      </c>
      <c r="H38" s="33">
        <v>0</v>
      </c>
      <c r="J38" s="70"/>
      <c r="K38" s="35" t="s">
        <v>69</v>
      </c>
      <c r="L38" s="12">
        <v>0</v>
      </c>
    </row>
    <row r="39" spans="2:12" x14ac:dyDescent="0.3">
      <c r="B39" s="73" t="s">
        <v>46</v>
      </c>
      <c r="C39" s="24" t="s">
        <v>12</v>
      </c>
      <c r="D39" s="25">
        <f>SUM(D21:D38)</f>
        <v>5302</v>
      </c>
      <c r="F39" s="68" t="s">
        <v>46</v>
      </c>
      <c r="G39" s="24" t="s">
        <v>12</v>
      </c>
      <c r="H39" s="25">
        <f>SUM(H21:H38)</f>
        <v>5306</v>
      </c>
      <c r="J39" s="68" t="s">
        <v>46</v>
      </c>
      <c r="K39" s="26" t="s">
        <v>12</v>
      </c>
      <c r="L39" s="25">
        <f>+SUM(L21:L38)</f>
        <v>5311</v>
      </c>
    </row>
    <row r="40" spans="2:12" x14ac:dyDescent="0.3">
      <c r="B40" s="73"/>
      <c r="C40" s="12" t="s">
        <v>29</v>
      </c>
      <c r="D40" s="18">
        <v>2</v>
      </c>
      <c r="F40" s="69"/>
      <c r="G40" s="12" t="s">
        <v>29</v>
      </c>
      <c r="H40" s="18">
        <v>2</v>
      </c>
      <c r="J40" s="69"/>
      <c r="K40" s="12" t="s">
        <v>29</v>
      </c>
      <c r="L40" s="18">
        <v>2</v>
      </c>
    </row>
    <row r="41" spans="2:12" x14ac:dyDescent="0.3">
      <c r="B41" s="73"/>
      <c r="C41" s="24" t="s">
        <v>12</v>
      </c>
      <c r="D41" s="25">
        <v>2</v>
      </c>
      <c r="F41" s="69"/>
      <c r="G41" s="24" t="s">
        <v>12</v>
      </c>
      <c r="H41" s="25">
        <v>2</v>
      </c>
      <c r="J41" s="69"/>
      <c r="K41" s="24" t="s">
        <v>12</v>
      </c>
      <c r="L41" s="25">
        <v>2</v>
      </c>
    </row>
    <row r="42" spans="2:12" x14ac:dyDescent="0.3">
      <c r="B42" s="73"/>
      <c r="C42" s="24" t="s">
        <v>9</v>
      </c>
      <c r="D42" s="25">
        <f>D10+D20+D39</f>
        <v>5463</v>
      </c>
      <c r="F42" s="70"/>
      <c r="G42" s="24" t="s">
        <v>8</v>
      </c>
      <c r="H42" s="25">
        <f>H10+H20+H39+H41</f>
        <v>5468</v>
      </c>
      <c r="J42" s="70"/>
      <c r="K42" s="24" t="s">
        <v>8</v>
      </c>
      <c r="L42" s="25">
        <f>L10+L20+L39+L41</f>
        <v>5475</v>
      </c>
    </row>
  </sheetData>
  <mergeCells count="15">
    <mergeCell ref="J11:J19"/>
    <mergeCell ref="J39:J42"/>
    <mergeCell ref="B4:D4"/>
    <mergeCell ref="F4:H4"/>
    <mergeCell ref="J4:L4"/>
    <mergeCell ref="B5:B10"/>
    <mergeCell ref="F5:F10"/>
    <mergeCell ref="B11:B20"/>
    <mergeCell ref="F11:F20"/>
    <mergeCell ref="J20:J38"/>
    <mergeCell ref="B21:B38"/>
    <mergeCell ref="F21:F38"/>
    <mergeCell ref="B39:B42"/>
    <mergeCell ref="F39:F42"/>
    <mergeCell ref="J5:J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showGridLines="0" tabSelected="1" topLeftCell="C25" zoomScale="112" zoomScaleNormal="112" workbookViewId="0">
      <selection activeCell="K31" sqref="K31"/>
    </sheetView>
  </sheetViews>
  <sheetFormatPr baseColWidth="10" defaultRowHeight="15" x14ac:dyDescent="0.25"/>
  <cols>
    <col min="1" max="1" width="11.42578125" style="3"/>
    <col min="2" max="2" width="21.5703125" style="3" customWidth="1"/>
    <col min="3" max="3" width="24.5703125" style="3" customWidth="1"/>
    <col min="4" max="4" width="11.42578125" style="3"/>
    <col min="5" max="5" width="22.7109375" style="3" customWidth="1"/>
    <col min="6" max="6" width="25.7109375" style="3" customWidth="1"/>
    <col min="7" max="7" width="11.42578125" style="3"/>
    <col min="8" max="9" width="23.85546875" style="3" customWidth="1"/>
    <col min="10" max="16384" width="11.42578125" style="3"/>
  </cols>
  <sheetData>
    <row r="3" spans="1:10" ht="16.5" x14ac:dyDescent="0.25">
      <c r="B3" s="59" t="s">
        <v>47</v>
      </c>
      <c r="C3" s="60"/>
      <c r="D3" s="48"/>
      <c r="E3" s="59" t="s">
        <v>47</v>
      </c>
      <c r="F3" s="60"/>
      <c r="G3" s="1"/>
      <c r="H3" s="59" t="s">
        <v>47</v>
      </c>
      <c r="I3" s="60"/>
    </row>
    <row r="4" spans="1:10" ht="16.5" x14ac:dyDescent="0.25">
      <c r="B4" s="59" t="s">
        <v>71</v>
      </c>
      <c r="C4" s="60"/>
      <c r="D4" s="48"/>
      <c r="E4" s="61" t="s">
        <v>73</v>
      </c>
      <c r="F4" s="62"/>
      <c r="H4" s="61" t="s">
        <v>74</v>
      </c>
      <c r="I4" s="62"/>
    </row>
    <row r="5" spans="1:10" ht="16.5" x14ac:dyDescent="0.25">
      <c r="B5" s="4" t="s">
        <v>48</v>
      </c>
      <c r="C5" s="4" t="s">
        <v>3</v>
      </c>
      <c r="D5" s="48"/>
      <c r="E5" s="4" t="s">
        <v>48</v>
      </c>
      <c r="F5" s="4" t="s">
        <v>3</v>
      </c>
      <c r="G5" s="1"/>
      <c r="H5" s="4" t="s">
        <v>48</v>
      </c>
      <c r="I5" s="4" t="s">
        <v>3</v>
      </c>
    </row>
    <row r="6" spans="1:10" ht="16.5" x14ac:dyDescent="0.3">
      <c r="A6" s="49"/>
      <c r="B6" s="12" t="s">
        <v>49</v>
      </c>
      <c r="C6" s="8">
        <v>3400</v>
      </c>
      <c r="D6" s="50"/>
      <c r="E6" s="12" t="s">
        <v>49</v>
      </c>
      <c r="F6" s="8">
        <v>3510</v>
      </c>
      <c r="G6" s="51"/>
      <c r="H6" s="12" t="s">
        <v>49</v>
      </c>
      <c r="I6" s="52">
        <v>3611</v>
      </c>
      <c r="J6" s="49"/>
    </row>
    <row r="7" spans="1:10" ht="16.5" x14ac:dyDescent="0.3">
      <c r="A7" s="49"/>
      <c r="B7" s="27" t="s">
        <v>50</v>
      </c>
      <c r="C7" s="8">
        <v>5428</v>
      </c>
      <c r="D7" s="50"/>
      <c r="E7" s="27" t="s">
        <v>50</v>
      </c>
      <c r="F7" s="8">
        <v>5457</v>
      </c>
      <c r="G7" s="51"/>
      <c r="H7" s="27" t="s">
        <v>50</v>
      </c>
      <c r="I7" s="52">
        <v>5482</v>
      </c>
      <c r="J7" s="49"/>
    </row>
    <row r="8" spans="1:10" ht="16.5" x14ac:dyDescent="0.3">
      <c r="A8" s="49"/>
      <c r="B8" s="27" t="s">
        <v>51</v>
      </c>
      <c r="C8" s="8">
        <v>10130</v>
      </c>
      <c r="D8" s="50"/>
      <c r="E8" s="27" t="s">
        <v>51</v>
      </c>
      <c r="F8" s="8">
        <v>10155</v>
      </c>
      <c r="G8" s="51"/>
      <c r="H8" s="27" t="s">
        <v>51</v>
      </c>
      <c r="I8" s="52">
        <v>10179</v>
      </c>
      <c r="J8" s="49"/>
    </row>
    <row r="9" spans="1:10" ht="16.5" x14ac:dyDescent="0.3">
      <c r="A9" s="49"/>
      <c r="B9" s="28" t="s">
        <v>52</v>
      </c>
      <c r="C9" s="8">
        <v>12784</v>
      </c>
      <c r="D9" s="50"/>
      <c r="E9" s="28" t="s">
        <v>52</v>
      </c>
      <c r="F9" s="8">
        <v>12831</v>
      </c>
      <c r="G9" s="51"/>
      <c r="H9" s="28" t="s">
        <v>52</v>
      </c>
      <c r="I9" s="52">
        <v>12867</v>
      </c>
      <c r="J9" s="49"/>
    </row>
    <row r="10" spans="1:10" ht="16.5" x14ac:dyDescent="0.3">
      <c r="A10" s="49"/>
      <c r="B10" s="12" t="s">
        <v>53</v>
      </c>
      <c r="C10" s="8">
        <v>12259</v>
      </c>
      <c r="D10" s="50"/>
      <c r="E10" s="12" t="s">
        <v>53</v>
      </c>
      <c r="F10" s="8">
        <v>12170</v>
      </c>
      <c r="G10" s="51"/>
      <c r="H10" s="12" t="s">
        <v>53</v>
      </c>
      <c r="I10" s="52">
        <v>12083</v>
      </c>
      <c r="J10" s="49"/>
    </row>
    <row r="11" spans="1:10" ht="16.5" x14ac:dyDescent="0.3">
      <c r="A11" s="49"/>
      <c r="B11" s="12" t="s">
        <v>54</v>
      </c>
      <c r="C11" s="8">
        <v>10188</v>
      </c>
      <c r="D11" s="50"/>
      <c r="E11" s="12" t="s">
        <v>54</v>
      </c>
      <c r="F11" s="8">
        <v>10033</v>
      </c>
      <c r="G11" s="51"/>
      <c r="H11" s="12" t="s">
        <v>54</v>
      </c>
      <c r="I11" s="52">
        <v>9914</v>
      </c>
      <c r="J11" s="49"/>
    </row>
    <row r="12" spans="1:10" ht="16.5" x14ac:dyDescent="0.3">
      <c r="A12" s="49"/>
      <c r="B12" s="12" t="s">
        <v>55</v>
      </c>
      <c r="C12" s="8">
        <v>11158</v>
      </c>
      <c r="D12" s="50"/>
      <c r="E12" s="12" t="s">
        <v>55</v>
      </c>
      <c r="F12" s="8">
        <v>11118</v>
      </c>
      <c r="G12" s="51"/>
      <c r="H12" s="12" t="s">
        <v>55</v>
      </c>
      <c r="I12" s="52">
        <v>11058</v>
      </c>
      <c r="J12" s="49"/>
    </row>
    <row r="13" spans="1:10" ht="16.5" x14ac:dyDescent="0.3">
      <c r="A13" s="49"/>
      <c r="B13" s="12" t="s">
        <v>56</v>
      </c>
      <c r="C13" s="8">
        <v>10618</v>
      </c>
      <c r="D13" s="50"/>
      <c r="E13" s="12" t="s">
        <v>56</v>
      </c>
      <c r="F13" s="8">
        <v>10624</v>
      </c>
      <c r="G13" s="51"/>
      <c r="H13" s="12" t="s">
        <v>56</v>
      </c>
      <c r="I13" s="52">
        <v>10593</v>
      </c>
      <c r="J13" s="49"/>
    </row>
    <row r="14" spans="1:10" ht="16.5" x14ac:dyDescent="0.3">
      <c r="A14" s="49"/>
      <c r="B14" s="12" t="s">
        <v>57</v>
      </c>
      <c r="C14" s="8">
        <v>8565</v>
      </c>
      <c r="D14" s="50"/>
      <c r="E14" s="12" t="s">
        <v>57</v>
      </c>
      <c r="F14" s="8">
        <v>8561</v>
      </c>
      <c r="G14" s="51"/>
      <c r="H14" s="12" t="s">
        <v>57</v>
      </c>
      <c r="I14" s="52">
        <v>8462</v>
      </c>
      <c r="J14" s="49"/>
    </row>
    <row r="15" spans="1:10" ht="16.5" x14ac:dyDescent="0.3">
      <c r="A15" s="49"/>
      <c r="B15" s="12" t="s">
        <v>58</v>
      </c>
      <c r="C15" s="8">
        <v>9658</v>
      </c>
      <c r="D15" s="50"/>
      <c r="E15" s="12" t="s">
        <v>58</v>
      </c>
      <c r="F15" s="8">
        <v>9695</v>
      </c>
      <c r="G15" s="51"/>
      <c r="H15" s="12" t="s">
        <v>58</v>
      </c>
      <c r="I15" s="52">
        <v>9680</v>
      </c>
      <c r="J15" s="49"/>
    </row>
    <row r="16" spans="1:10" ht="16.5" x14ac:dyDescent="0.3">
      <c r="A16" s="49"/>
      <c r="B16" s="12" t="s">
        <v>59</v>
      </c>
      <c r="C16" s="8">
        <v>12336</v>
      </c>
      <c r="D16" s="50"/>
      <c r="E16" s="12" t="s">
        <v>59</v>
      </c>
      <c r="F16" s="8">
        <v>12358</v>
      </c>
      <c r="G16" s="51"/>
      <c r="H16" s="12" t="s">
        <v>59</v>
      </c>
      <c r="I16" s="52">
        <v>12389</v>
      </c>
      <c r="J16" s="49"/>
    </row>
    <row r="17" spans="1:10" ht="16.5" x14ac:dyDescent="0.3">
      <c r="A17" s="49"/>
      <c r="B17" s="12" t="s">
        <v>60</v>
      </c>
      <c r="C17" s="8">
        <v>14154</v>
      </c>
      <c r="D17" s="50"/>
      <c r="E17" s="12" t="s">
        <v>60</v>
      </c>
      <c r="F17" s="8">
        <v>14185</v>
      </c>
      <c r="G17" s="51"/>
      <c r="H17" s="12" t="s">
        <v>60</v>
      </c>
      <c r="I17" s="52">
        <v>14234</v>
      </c>
      <c r="J17" s="49"/>
    </row>
    <row r="18" spans="1:10" ht="16.5" x14ac:dyDescent="0.3">
      <c r="A18" s="49"/>
      <c r="B18" s="12" t="s">
        <v>61</v>
      </c>
      <c r="C18" s="8">
        <v>17149</v>
      </c>
      <c r="D18" s="50"/>
      <c r="E18" s="12" t="s">
        <v>61</v>
      </c>
      <c r="F18" s="8">
        <v>17170</v>
      </c>
      <c r="G18" s="51"/>
      <c r="H18" s="12" t="s">
        <v>61</v>
      </c>
      <c r="I18" s="52">
        <v>17162</v>
      </c>
      <c r="J18" s="49"/>
    </row>
    <row r="19" spans="1:10" ht="16.5" x14ac:dyDescent="0.3">
      <c r="A19" s="49"/>
      <c r="B19" s="12" t="s">
        <v>62</v>
      </c>
      <c r="C19" s="8">
        <v>16669</v>
      </c>
      <c r="D19" s="50"/>
      <c r="E19" s="12" t="s">
        <v>62</v>
      </c>
      <c r="F19" s="8">
        <v>16703</v>
      </c>
      <c r="G19" s="51"/>
      <c r="H19" s="12" t="s">
        <v>62</v>
      </c>
      <c r="I19" s="52">
        <v>16633</v>
      </c>
      <c r="J19" s="49"/>
    </row>
    <row r="20" spans="1:10" ht="16.5" x14ac:dyDescent="0.3">
      <c r="A20" s="49"/>
      <c r="B20" s="12" t="s">
        <v>63</v>
      </c>
      <c r="C20" s="8">
        <v>13955</v>
      </c>
      <c r="D20" s="50"/>
      <c r="E20" s="12" t="s">
        <v>63</v>
      </c>
      <c r="F20" s="8">
        <v>13932</v>
      </c>
      <c r="G20" s="51"/>
      <c r="H20" s="12" t="s">
        <v>63</v>
      </c>
      <c r="I20" s="52">
        <v>13776</v>
      </c>
      <c r="J20" s="49"/>
    </row>
    <row r="21" spans="1:10" ht="16.5" x14ac:dyDescent="0.3">
      <c r="A21" s="49"/>
      <c r="B21" s="12" t="s">
        <v>64</v>
      </c>
      <c r="C21" s="8">
        <v>10174</v>
      </c>
      <c r="D21" s="50"/>
      <c r="E21" s="12" t="s">
        <v>64</v>
      </c>
      <c r="F21" s="8">
        <v>10147</v>
      </c>
      <c r="G21" s="51"/>
      <c r="H21" s="12" t="s">
        <v>64</v>
      </c>
      <c r="I21" s="52">
        <v>10006</v>
      </c>
      <c r="J21" s="49"/>
    </row>
    <row r="22" spans="1:10" ht="16.5" x14ac:dyDescent="0.3">
      <c r="A22" s="49"/>
      <c r="B22" s="12" t="s">
        <v>65</v>
      </c>
      <c r="C22" s="8">
        <v>6322</v>
      </c>
      <c r="D22" s="50"/>
      <c r="E22" s="12" t="s">
        <v>65</v>
      </c>
      <c r="F22" s="8">
        <v>6316</v>
      </c>
      <c r="G22" s="51"/>
      <c r="H22" s="12" t="s">
        <v>65</v>
      </c>
      <c r="I22" s="52">
        <v>6237</v>
      </c>
      <c r="J22" s="49"/>
    </row>
    <row r="23" spans="1:10" ht="16.5" x14ac:dyDescent="0.3">
      <c r="A23" s="49"/>
      <c r="B23" s="12" t="s">
        <v>66</v>
      </c>
      <c r="C23" s="8">
        <v>3940</v>
      </c>
      <c r="D23" s="50"/>
      <c r="E23" s="12" t="s">
        <v>66</v>
      </c>
      <c r="F23" s="8">
        <v>3938</v>
      </c>
      <c r="G23" s="51"/>
      <c r="H23" s="12" t="s">
        <v>66</v>
      </c>
      <c r="I23" s="52">
        <v>3918</v>
      </c>
      <c r="J23" s="49"/>
    </row>
    <row r="24" spans="1:10" ht="16.5" x14ac:dyDescent="0.3">
      <c r="A24" s="49"/>
      <c r="B24" s="12" t="s">
        <v>67</v>
      </c>
      <c r="C24" s="8">
        <v>3769</v>
      </c>
      <c r="D24" s="50"/>
      <c r="E24" s="12" t="s">
        <v>67</v>
      </c>
      <c r="F24" s="8">
        <v>3741</v>
      </c>
      <c r="G24" s="51"/>
      <c r="H24" s="12" t="s">
        <v>67</v>
      </c>
      <c r="I24" s="52">
        <v>3711</v>
      </c>
      <c r="J24" s="49"/>
    </row>
    <row r="25" spans="1:10" ht="17.25" thickBot="1" x14ac:dyDescent="0.3">
      <c r="B25" s="29" t="s">
        <v>8</v>
      </c>
      <c r="C25" s="30">
        <f>SUM(C6:C24)</f>
        <v>192656</v>
      </c>
      <c r="D25" s="48"/>
      <c r="E25" s="22" t="s">
        <v>9</v>
      </c>
      <c r="F25" s="21">
        <f>SUM(F6:F24)</f>
        <v>192644</v>
      </c>
      <c r="G25" s="1"/>
      <c r="H25" s="29" t="s">
        <v>9</v>
      </c>
      <c r="I25" s="21">
        <f>SUM(I6:I24)</f>
        <v>191995</v>
      </c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Afiliado por Regimen y Plan</vt:lpstr>
      <vt:lpstr>Afiliados por Sexo</vt:lpstr>
      <vt:lpstr>Prestadores</vt:lpstr>
      <vt:lpstr>Afiliados por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Ibis Leidy Gonzalez Perez</dc:creator>
  <cp:lastModifiedBy>HP</cp:lastModifiedBy>
  <dcterms:created xsi:type="dcterms:W3CDTF">2023-03-24T15:42:29Z</dcterms:created>
  <dcterms:modified xsi:type="dcterms:W3CDTF">2024-10-01T17:54:58Z</dcterms:modified>
</cp:coreProperties>
</file>